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Start" sheetId="2" state="visible" r:id="rId4"/>
    <sheet name="Pipeline" sheetId="3" state="visible" r:id="rId5"/>
    <sheet name="12 Monate" sheetId="4" state="visible" r:id="rId6"/>
    <sheet name="Bank-Übersich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<sst xmlns="http://schemas.openxmlformats.org/spreadsheetml/2006/main" count="152" uniqueCount="142">
  <si>
    <t xml:space="preserve">Liquiditätsplanung für Selbstständige</t>
  </si>
  <si>
    <t xml:space="preserve">Vorlage von Stefan Walcz · walcz.de/systeme · Weniger Hype. Mehr Wirkung.</t>
  </si>
  <si>
    <t xml:space="preserve">Wofür diese Vorlage da ist</t>
  </si>
  <si>
    <t xml:space="preserve">Du siehst auf einen Blick, wie lange dein Geld reicht – für die nächsten zwölf Monate, inklusive Steuer-Rücklage und offener Angebote.</t>
  </si>
  <si>
    <t xml:space="preserve">So gehst du vor (einmalig etwa eine Stunde)</t>
  </si>
  <si>
    <t xml:space="preserve">1.  Blatt „Start“: Trage Startmonat, Kontostand, Fixkosten, Privatentnahme und deine Steuersätze ein.</t>
  </si>
  <si>
    <t xml:space="preserve">2.  Blatt „Pipeline“: Trage jedes offene Angebot und jeden Auftrag ein – mit Betrag, Stufe und dem Monat, in dem das Geld voraussichtlich eingeht.</t>
  </si>
  <si>
    <t xml:space="preserve">3.  Blatt „12 Monate“: Hier rechnet alles automatisch. Monate mit „zu knapp“ liegen unter deiner Mindestreserve.</t>
  </si>
  <si>
    <t xml:space="preserve">4.  Blatt „Bank-Übersicht“: Die wichtigsten Zahlen auf einer Seite – zum Ausdrucken oder als PDF fürs Bankgespräch.</t>
  </si>
  <si>
    <t xml:space="preserve">Welche Zellen du ausfüllst</t>
  </si>
  <si>
    <t xml:space="preserve">Nur die hellblau hinterlegten Zellen mit blauer Schrift. Alles andere sind Formeln – bitte nicht überschreiben.</t>
  </si>
  <si>
    <t xml:space="preserve">Die Beispielzahlen gehören einer erfundenen Freiberuflerin. Überschreibe sie einfach mit deinen eigenen Werten.</t>
  </si>
  <si>
    <t xml:space="preserve">Jeden Monat, 30 Minuten</t>
  </si>
  <si>
    <t xml:space="preserve">Kontostand und Startmonat aktualisieren, Angebote neu bewerten, erledigte oder verlorene Angebote löschen, neue eintragen.</t>
  </si>
  <si>
    <t xml:space="preserve">Wie die Rechnung funktioniert</t>
  </si>
  <si>
    <t xml:space="preserve">• Gewichteter Umsatz = Auftragsvolumen × Wahrscheinlichkeit der Stufe. Nur Beauftragtes zählt zu 100 %.</t>
  </si>
  <si>
    <t xml:space="preserve">• Umsatzsteuer: Die eingenommene Umsatzsteuer abzüglich Vorsteuer wird im Folgemonat ans Finanzamt abgeführt (monatliche Voranmeldung).</t>
  </si>
  <si>
    <t xml:space="preserve">• Kleinunternehmer: Setze den Umsatzsteuersatz auf 0 %.</t>
  </si>
  <si>
    <t xml:space="preserve">• Einkommensteuer-Rücklage: Der eingestellte Prozentsatz vom monatlichen Gewinn wird auf ein Rücklagenkonto verschoben und gilt nicht mehr als verfügbar.</t>
  </si>
  <si>
    <t xml:space="preserve">• Kapazität: Die gewichteten Projekttage werden im Monat des Zahlungseingangs gezählt – eine bewusst einfache Näherung.</t>
  </si>
  <si>
    <t xml:space="preserve">Wichtig</t>
  </si>
  <si>
    <t xml:space="preserve">Die Vorlage ersetzt keine Steuerberatung. Die passende Rücklagenquote und die Voranmeldungsfristen klärst du mit deiner Steuerberatung.</t>
  </si>
  <si>
    <t xml:space="preserve">Legende</t>
  </si>
  <si>
    <t xml:space="preserve">Eingabefeld (hier trägst du ein)</t>
  </si>
  <si>
    <t xml:space="preserve">Formel (rechnet automatisch)</t>
  </si>
  <si>
    <t xml:space="preserve">Verweis auf ein anderes Blatt</t>
  </si>
  <si>
    <t xml:space="preserve">Start: deine Eckdaten</t>
  </si>
  <si>
    <t xml:space="preserve">Nur die hellblauen Felder ausfüllen. Beträge netto, sofern nicht anders angegeben.</t>
  </si>
  <si>
    <t xml:space="preserve">Startmonat der Planung</t>
  </si>
  <si>
    <t xml:space="preserve">Erster Monat der 12-Monats-Vorschau. Monatlich weiterschieben.</t>
  </si>
  <si>
    <t xml:space="preserve">Kontostand zum Start (€)</t>
  </si>
  <si>
    <t xml:space="preserve">Tatsächliches Guthaben auf dem Geschäftskonto – ohne Steuerkonto.</t>
  </si>
  <si>
    <t xml:space="preserve">Mindestreserve (€)</t>
  </si>
  <si>
    <t xml:space="preserve">Darunter soll dein Kontostand nie fallen. Faustregel: zwei bis drei Monate Fixkosten plus Entnahme.</t>
  </si>
  <si>
    <t xml:space="preserve">Umsatzsteuersatz</t>
  </si>
  <si>
    <t xml:space="preserve">19 % Regelsatz. Kleinunternehmer: 0 %.</t>
  </si>
  <si>
    <t xml:space="preserve">Rücklage Einkommensteuer (% vom Gewinn)</t>
  </si>
  <si>
    <t xml:space="preserve">Viele legen 25–35 % zurück. Die passende Quote klärst du mit deiner Steuerberatung.</t>
  </si>
  <si>
    <t xml:space="preserve">Fixkosten pro Monat, netto (€)</t>
  </si>
  <si>
    <t xml:space="preserve">Miete, Versicherungen, Software, Fahrzeug, Telefon …</t>
  </si>
  <si>
    <t xml:space="preserve">Anteil der Fixkosten mit Vorsteuer</t>
  </si>
  <si>
    <t xml:space="preserve">Nicht jede Ausgabe enthält Umsatzsteuer (z. B. Versicherungen).</t>
  </si>
  <si>
    <t xml:space="preserve">Privatentnahme pro Monat (€)</t>
  </si>
  <si>
    <t xml:space="preserve">Was du monatlich für dein Privatleben entnimmst.</t>
  </si>
  <si>
    <t xml:space="preserve">Wiederkehrende Einnahmen pro Monat, netto (€)</t>
  </si>
  <si>
    <t xml:space="preserve">Feste Pauschalen oder Wartungsverträge, die unabhängig von der Pipeline laufen.</t>
  </si>
  <si>
    <t xml:space="preserve">Verkaufbare Tage pro Monat</t>
  </si>
  <si>
    <t xml:space="preserve">Realistisch sind 10–15 Tage – Akquise, Verwaltung und Urlaub kosten Zeit.</t>
  </si>
  <si>
    <t xml:space="preserve">Tagessatz netto (€)</t>
  </si>
  <si>
    <t xml:space="preserve">Nur zur Orientierung auf der Bank-Übersicht.</t>
  </si>
  <si>
    <t xml:space="preserve">Pipeline-Stufen</t>
  </si>
  <si>
    <t xml:space="preserve">Stufe</t>
  </si>
  <si>
    <t xml:space="preserve">Wahrscheinlichkeit</t>
  </si>
  <si>
    <t xml:space="preserve">Bedeutung</t>
  </si>
  <si>
    <t xml:space="preserve">Lead</t>
  </si>
  <si>
    <t xml:space="preserve">Erster Kontakt, Bedarf noch unklar</t>
  </si>
  <si>
    <t xml:space="preserve">Qualifiziert</t>
  </si>
  <si>
    <t xml:space="preserve">Bedarf bestätigt, Entscheider bekannt</t>
  </si>
  <si>
    <t xml:space="preserve">Angebot</t>
  </si>
  <si>
    <t xml:space="preserve">Angebot liegt beim Kunden</t>
  </si>
  <si>
    <t xml:space="preserve">Verhandlung</t>
  </si>
  <si>
    <t xml:space="preserve">Details und Preis werden verhandelt</t>
  </si>
  <si>
    <t xml:space="preserve">Beauftragt</t>
  </si>
  <si>
    <t xml:space="preserve">Schriftlich beauftragt</t>
  </si>
  <si>
    <t xml:space="preserve">Die Wahrscheinlichkeiten kannst du an deine Erfahrung anpassen.</t>
  </si>
  <si>
    <t xml:space="preserve">Pipeline: Angebote und Aufträge</t>
  </si>
  <si>
    <t xml:space="preserve">Eine Zeile pro Angebot. Zahlungseingang = Monat, in dem das Geld voraussichtlich auf dem Konto ist.</t>
  </si>
  <si>
    <t xml:space="preserve">Projekt</t>
  </si>
  <si>
    <t xml:space="preserve">Kunde</t>
  </si>
  <si>
    <t xml:space="preserve">Wahrschein­lichkeit</t>
  </si>
  <si>
    <t xml:space="preserve">Volumen netto (€)</t>
  </si>
  <si>
    <t xml:space="preserve">Zahlungs­eingang</t>
  </si>
  <si>
    <t xml:space="preserve">Tage Aufwand</t>
  </si>
  <si>
    <t xml:space="preserve">Gewichteter Umsatz (€)</t>
  </si>
  <si>
    <t xml:space="preserve">Gewichtete Tage</t>
  </si>
  <si>
    <t xml:space="preserve">Coaching-Paket</t>
  </si>
  <si>
    <t xml:space="preserve">Einzelkunde</t>
  </si>
  <si>
    <t xml:space="preserve">Workshop Designsystem</t>
  </si>
  <si>
    <t xml:space="preserve">Nordlicht KG</t>
  </si>
  <si>
    <t xml:space="preserve">Relaunch Onlineshop</t>
  </si>
  <si>
    <t xml:space="preserve">Beispiel GmbH</t>
  </si>
  <si>
    <t xml:space="preserve">UX-Audit App</t>
  </si>
  <si>
    <t xml:space="preserve">Muster AG</t>
  </si>
  <si>
    <t xml:space="preserve">Neue Website</t>
  </si>
  <si>
    <t xml:space="preserve">Stadtwerke Beispielstadt</t>
  </si>
  <si>
    <t xml:space="preserve">Folgeauftrag Onlineshop</t>
  </si>
  <si>
    <t xml:space="preserve">Summe</t>
  </si>
  <si>
    <t xml:space="preserve">12 Monate: Wie lange reicht das Geld?</t>
  </si>
  <si>
    <t xml:space="preserve">Rechnet automatisch. „zu knapp“ = Kontostand unter deiner Mindestreserve.</t>
  </si>
  <si>
    <t xml:space="preserve">Monat</t>
  </si>
  <si>
    <t xml:space="preserve">Einnahmen</t>
  </si>
  <si>
    <t xml:space="preserve">Umsatz aus Pipeline, gewichtet (netto)</t>
  </si>
  <si>
    <t xml:space="preserve">Wiederkehrende Einnahmen (netto)</t>
  </si>
  <si>
    <t xml:space="preserve">Umsatz netto gesamt</t>
  </si>
  <si>
    <t xml:space="preserve">Umsatzsteuer eingenommen</t>
  </si>
  <si>
    <t xml:space="preserve">Einzahlungen brutto</t>
  </si>
  <si>
    <t xml:space="preserve">Ausgaben</t>
  </si>
  <si>
    <t xml:space="preserve">Fixkosten netto</t>
  </si>
  <si>
    <t xml:space="preserve">Vorsteuer</t>
  </si>
  <si>
    <t xml:space="preserve">Auszahlungen brutto</t>
  </si>
  <si>
    <t xml:space="preserve">Steuern und Entnahmen</t>
  </si>
  <si>
    <t xml:space="preserve">Umsatzsteuer-Zahllast (aus dem Vormonat)</t>
  </si>
  <si>
    <t xml:space="preserve">Rücklage Einkommensteuer</t>
  </si>
  <si>
    <t xml:space="preserve">Privatentnahme</t>
  </si>
  <si>
    <t xml:space="preserve">Kontostand</t>
  </si>
  <si>
    <t xml:space="preserve">Anfangsbestand</t>
  </si>
  <si>
    <t xml:space="preserve">Kontostand am Monatsende</t>
  </si>
  <si>
    <t xml:space="preserve">Abstand zur Mindestreserve</t>
  </si>
  <si>
    <t xml:space="preserve">Warnung</t>
  </si>
  <si>
    <t xml:space="preserve">Kapazität</t>
  </si>
  <si>
    <t xml:space="preserve">Gewichtete Projekttage</t>
  </si>
  <si>
    <t xml:space="preserve">Verkaufbare Tage</t>
  </si>
  <si>
    <t xml:space="preserve">Auslastung</t>
  </si>
  <si>
    <t xml:space="preserve">Mindestreserve</t>
  </si>
  <si>
    <t xml:space="preserve">Unterdeckung? (1 = ja)</t>
  </si>
  <si>
    <t xml:space="preserve">Liquiditätsübersicht</t>
  </si>
  <si>
    <t xml:space="preserve">Stand: Startmonat der Planung · Vorschau über 12 Monate</t>
  </si>
  <si>
    <t xml:space="preserve">Ausgangslage</t>
  </si>
  <si>
    <t xml:space="preserve">Startmonat</t>
  </si>
  <si>
    <t xml:space="preserve">Kontostand zum Start</t>
  </si>
  <si>
    <t xml:space="preserve">Umsatz</t>
  </si>
  <si>
    <t xml:space="preserve">Pipeline gesamt (ungewichtet)</t>
  </si>
  <si>
    <t xml:space="preserve">Alle offenen Angebote und Aufträge</t>
  </si>
  <si>
    <t xml:space="preserve">Pipeline gewichtet</t>
  </si>
  <si>
    <t xml:space="preserve">Volumen × Wahrscheinlichkeit der Stufe</t>
  </si>
  <si>
    <t xml:space="preserve">davon fest beauftragt</t>
  </si>
  <si>
    <t xml:space="preserve">Nur schriftlich beauftragte Projekte</t>
  </si>
  <si>
    <t xml:space="preserve">Umsatz netto in den nächsten 12 Monaten</t>
  </si>
  <si>
    <t xml:space="preserve">Gewichtete Pipeline plus wiederkehrende Einnahmen</t>
  </si>
  <si>
    <t xml:space="preserve">Kosten und Entnahmen</t>
  </si>
  <si>
    <t xml:space="preserve">Fixkosten netto (12 Monate)</t>
  </si>
  <si>
    <t xml:space="preserve">Privatentnahmen (12 Monate)</t>
  </si>
  <si>
    <t xml:space="preserve">Rücklage Einkommensteuer (12 Monate)</t>
  </si>
  <si>
    <t xml:space="preserve">Auf separatem Rücklagenkonto</t>
  </si>
  <si>
    <t xml:space="preserve">Ergebnis</t>
  </si>
  <si>
    <t xml:space="preserve">Kontostand nach 12 Monaten</t>
  </si>
  <si>
    <t xml:space="preserve">Niedrigster Kontostand</t>
  </si>
  <si>
    <t xml:space="preserve">Erster Monat unter der Mindestreserve</t>
  </si>
  <si>
    <t xml:space="preserve">Bis dahin muss die Akquise Ergebnisse bringen</t>
  </si>
  <si>
    <t xml:space="preserve">Durchschnittliche Auslastung</t>
  </si>
  <si>
    <t xml:space="preserve">Gewichtete Projekttage / verkaufbare Tage</t>
  </si>
  <si>
    <t xml:space="preserve">Tagessatz netto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</si>
</sst>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mm\ yyyy"/>
    <numFmt numFmtId="166" formatCode="#,##0&quot; €&quot;;\-#,##0&quot; €&quot;;\–"/>
    <numFmt numFmtId="167" formatCode="0%;\-0%;\–"/>
    <numFmt numFmtId="168" formatCode="0"/>
    <numFmt numFmtId="169" formatCode="dd\.mm\.yyyy"/>
    <numFmt numFmtId="170" formatCode="0.0"/>
    <numFmt numFmtId="171" formatCode="mmm\ yy"/>
    <numFmt numFmtId="172" formatCode="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3F4D"/>
      <name val="Arial"/>
      <family val="0"/>
      <charset val="1"/>
    </font>
    <font>
      <i val="true"/>
      <sz val="10"/>
      <color rgb="FF4D6A74"/>
      <name val="Arial"/>
      <family val="0"/>
      <charset val="1"/>
    </font>
    <font>
      <b val="true"/>
      <sz val="10"/>
      <color rgb="FF173F4D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AF2FD"/>
        <bgColor rgb="FFEEF4F6"/>
      </patternFill>
    </fill>
    <fill>
      <patternFill patternType="solid">
        <fgColor rgb="FF173F4D"/>
        <bgColor rgb="FF333333"/>
      </patternFill>
    </fill>
    <fill>
      <patternFill patternType="solid">
        <fgColor rgb="FFDCE8EC"/>
        <bgColor rgb="FFD4EDDA"/>
      </patternFill>
    </fill>
    <fill>
      <patternFill patternType="solid">
        <fgColor rgb="FFEEF4F6"/>
        <bgColor rgb="FFEAF2FD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ill>
        <patternFill>
          <bgColor rgb="FFD4EDDA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EEF4F6"/>
      <rgbColor rgb="FFEAF2FD"/>
      <rgbColor rgb="FF660066"/>
      <rgbColor rgb="FFFF8080"/>
      <rgbColor rgb="FF0066CC"/>
      <rgbColor rgb="FFC9D6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8EC"/>
      <rgbColor rgb="FFD4EDDA"/>
      <rgbColor rgb="FFFFFF99"/>
      <rgbColor rgb="FF99CCFF"/>
      <rgbColor rgb="FFFF99CC"/>
      <rgbColor rgb="FFCC99FF"/>
      <rgbColor rgb="FFF8D7DA"/>
      <rgbColor rgb="FF2E82E5"/>
      <rgbColor rgb="FF33CCCC"/>
      <rgbColor rgb="FF99CC00"/>
      <rgbColor rgb="FFFFCC00"/>
      <rgbColor rgb="FFFF9900"/>
      <rgbColor rgb="FFFF6600"/>
      <rgbColor rgb="FF4D6A74"/>
      <rgbColor rgb="FFA6A6A6"/>
      <rgbColor rgb="FF173F4D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Kontostand und Mindestreserve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'12 Monate'!A24</c:f>
              <c:strCache>
                <c:ptCount val="1"/>
                <c:pt idx="0">
                  <c:v>Kontostand am Monatsende</c:v>
                </c:pt>
              </c:strCache>
            </c:strRef>
          </c:tx>
          <c:spPr>
            <a:solidFill>
              <a:srgbClr val="2e82e5"/>
            </a:solidFill>
            <a:ln w="32040">
              <a:solidFill>
                <a:srgbClr val="2e82e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 Monate'!$B$4:$M$4</c:f>
              <c:strCache>
                <c:ptCount val="12"/>
                <c:pt idx="0">
                  <c:v>Oct 26</c:v>
                </c:pt>
                <c:pt idx="1">
                  <c:v>Nov 26</c:v>
                </c:pt>
                <c:pt idx="2">
                  <c:v>Dec 26</c:v>
                </c:pt>
                <c:pt idx="3">
                  <c:v>Jan 27</c:v>
                </c:pt>
                <c:pt idx="4">
                  <c:v>Feb 27</c:v>
                </c:pt>
                <c:pt idx="5">
                  <c:v>Mar 27</c:v>
                </c:pt>
                <c:pt idx="6">
                  <c:v>Apr 27</c:v>
                </c:pt>
                <c:pt idx="7">
                  <c:v>May 27</c:v>
                </c:pt>
                <c:pt idx="8">
                  <c:v>Jun 27</c:v>
                </c:pt>
                <c:pt idx="9">
                  <c:v>Jul 27</c:v>
                </c:pt>
                <c:pt idx="10">
                  <c:v>Aug 27</c:v>
                </c:pt>
                <c:pt idx="11">
                  <c:v>Sep 27</c:v>
                </c:pt>
              </c:strCache>
            </c:strRef>
          </c:cat>
          <c:val>
            <c:numRef>
              <c:f>'12 Monate'!$B$24:$M$24</c:f>
              <c:numCache>
                <c:formatCode>#,##0" €";\-#,##0" €";\–</c:formatCode>
                <c:ptCount val="12"/>
                <c:pt idx="0">
                  <c:v>13185.2</c:v>
                </c:pt>
                <c:pt idx="1">
                  <c:v>19813.2</c:v>
                </c:pt>
                <c:pt idx="2">
                  <c:v>17285.7</c:v>
                </c:pt>
                <c:pt idx="3">
                  <c:v>13468.2</c:v>
                </c:pt>
                <c:pt idx="4">
                  <c:v>14333.2</c:v>
                </c:pt>
                <c:pt idx="5">
                  <c:v>10278.2</c:v>
                </c:pt>
                <c:pt idx="6">
                  <c:v>7850.2</c:v>
                </c:pt>
                <c:pt idx="7">
                  <c:v>4498.2</c:v>
                </c:pt>
                <c:pt idx="8">
                  <c:v>1298.2</c:v>
                </c:pt>
                <c:pt idx="9">
                  <c:v>-1901.8</c:v>
                </c:pt>
                <c:pt idx="10">
                  <c:v>-5101.8</c:v>
                </c:pt>
                <c:pt idx="11">
                  <c:v>-8301.8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'12 Monate'!A32</c:f>
              <c:strCache>
                <c:ptCount val="1"/>
                <c:pt idx="0">
                  <c:v>Mindestreserve</c:v>
                </c:pt>
              </c:strCache>
            </c:strRef>
          </c:tx>
          <c:spPr>
            <a:solidFill>
              <a:srgbClr val="c0392b"/>
            </a:solidFill>
            <a:ln w="28440">
              <a:solidFill>
                <a:srgbClr val="c0392b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 Monate'!$B$4:$M$4</c:f>
              <c:strCache>
                <c:ptCount val="12"/>
                <c:pt idx="0">
                  <c:v>Oct 26</c:v>
                </c:pt>
                <c:pt idx="1">
                  <c:v>Nov 26</c:v>
                </c:pt>
                <c:pt idx="2">
                  <c:v>Dec 26</c:v>
                </c:pt>
                <c:pt idx="3">
                  <c:v>Jan 27</c:v>
                </c:pt>
                <c:pt idx="4">
                  <c:v>Feb 27</c:v>
                </c:pt>
                <c:pt idx="5">
                  <c:v>Mar 27</c:v>
                </c:pt>
                <c:pt idx="6">
                  <c:v>Apr 27</c:v>
                </c:pt>
                <c:pt idx="7">
                  <c:v>May 27</c:v>
                </c:pt>
                <c:pt idx="8">
                  <c:v>Jun 27</c:v>
                </c:pt>
                <c:pt idx="9">
                  <c:v>Jul 27</c:v>
                </c:pt>
                <c:pt idx="10">
                  <c:v>Aug 27</c:v>
                </c:pt>
                <c:pt idx="11">
                  <c:v>Sep 27</c:v>
                </c:pt>
              </c:strCache>
            </c:strRef>
          </c:cat>
          <c:val>
            <c:numRef>
              <c:f>'12 Monate'!$B$32:$M$32</c:f>
              <c:numCache>
                <c:formatCode>#,##0" €";\-#,##0" €";\–</c:formatCode>
                <c:ptCount val="12"/>
                <c:pt idx="0">
                  <c:v>5000</c:v>
                </c:pt>
                <c:pt idx="1">
                  <c:v>5000</c:v>
                </c:pt>
                <c:pt idx="2">
                  <c:v>5000</c:v>
                </c:pt>
                <c:pt idx="3">
                  <c:v>5000</c:v>
                </c:pt>
                <c:pt idx="4">
                  <c:v>5000</c:v>
                </c:pt>
                <c:pt idx="5">
                  <c:v>5000</c:v>
                </c:pt>
                <c:pt idx="6">
                  <c:v>5000</c:v>
                </c:pt>
                <c:pt idx="7">
                  <c:v>5000</c:v>
                </c:pt>
                <c:pt idx="8">
                  <c:v>5000</c:v>
                </c:pt>
                <c:pt idx="9">
                  <c:v>5000</c:v>
                </c:pt>
                <c:pt idx="10">
                  <c:v>5000</c:v>
                </c:pt>
                <c:pt idx="11">
                  <c:v>5000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6896586"/>
        <c:axId val="68023943"/>
      </c:lineChart>
      <c:catAx>
        <c:axId val="16896586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023943"/>
        <c:crosses val="autoZero"/>
        <c:auto val="1"/>
        <c:lblAlgn val="ctr"/>
        <c:lblOffset val="100"/>
        <c:noMultiLvlLbl val="0"/>
      </c:catAx>
      <c:valAx>
        <c:axId val="680239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89658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35</xdr:row>
      <xdr:rowOff>0</xdr:rowOff>
    </xdr:from>
    <xdr:to>
      <xdr:col>9</xdr:col>
      <xdr:colOff>55440</xdr:colOff>
      <xdr:row>49</xdr:row>
      <xdr:rowOff>32760</xdr:rowOff>
    </xdr:to>
    <xdr:graphicFrame>
      <xdr:nvGraphicFramePr>
        <xdr:cNvPr id="0" name="Chart 1"/>
        <xdr:cNvGraphicFramePr/>
      </xdr:nvGraphicFramePr>
      <xdr:xfrm>
        <a:off x="0" y="6829560"/>
        <a:ext cx="93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27.75" hidden="false" customHeight="true" outlineLevel="0" collapsed="false">
      <c r="A1" s="1"/>
      <c r="B1" s="1" t="s">
        <v>0</v>
      </c>
    </row>
    <row r="2" customFormat="false" ht="15" hidden="false" customHeight="false" outlineLevel="0" collapsed="false">
      <c r="A2" s="2"/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25.5" hidden="false" customHeight="true" outlineLevel="0" collapsed="false">
      <c r="B5" s="4" t="s">
        <v>3</v>
      </c>
    </row>
    <row r="7" customFormat="false" ht="15" hidden="false" customHeight="false" outlineLevel="0" collapsed="false">
      <c r="B7" s="3" t="s">
        <v>4</v>
      </c>
    </row>
    <row r="8" customFormat="false" ht="25.5" hidden="false" customHeight="true" outlineLevel="0" collapsed="false">
      <c r="B8" s="4" t="s">
        <v>5</v>
      </c>
    </row>
    <row r="9" customFormat="false" ht="25.5" hidden="false" customHeight="true" outlineLevel="0" collapsed="false">
      <c r="B9" s="4" t="s">
        <v>6</v>
      </c>
    </row>
    <row r="10" customFormat="false" ht="25.5" hidden="false" customHeight="true" outlineLevel="0" collapsed="false">
      <c r="B10" s="4" t="s">
        <v>7</v>
      </c>
    </row>
    <row r="11" customFormat="false" ht="25.5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25.5" hidden="false" customHeight="true" outlineLevel="0" collapsed="false">
      <c r="B14" s="4" t="s">
        <v>10</v>
      </c>
    </row>
    <row r="15" customFormat="false" ht="25.5" hidden="false" customHeight="true" outlineLevel="0" collapsed="false">
      <c r="B15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25.5" hidden="false" customHeight="true" outlineLevel="0" collapsed="false">
      <c r="B18" s="4" t="s">
        <v>13</v>
      </c>
    </row>
    <row r="20" customFormat="false" ht="15" hidden="false" customHeight="false" outlineLevel="0" collapsed="false">
      <c r="B20" s="3" t="s">
        <v>14</v>
      </c>
    </row>
    <row r="21" customFormat="false" ht="25.5" hidden="false" customHeight="true" outlineLevel="0" collapsed="false">
      <c r="B21" s="4" t="s">
        <v>15</v>
      </c>
    </row>
    <row r="22" customFormat="false" ht="25.5" hidden="false" customHeight="true" outlineLevel="0" collapsed="false">
      <c r="B22" s="4" t="s">
        <v>16</v>
      </c>
    </row>
    <row r="23" customFormat="false" ht="15" hidden="false" customHeight="false" outlineLevel="0" collapsed="false">
      <c r="B23" s="4" t="s">
        <v>17</v>
      </c>
    </row>
    <row r="24" customFormat="false" ht="25.5" hidden="false" customHeight="true" outlineLevel="0" collapsed="false">
      <c r="B24" s="4" t="s">
        <v>18</v>
      </c>
    </row>
    <row r="25" customFormat="false" ht="25.5" hidden="false" customHeight="true" outlineLevel="0" collapsed="false">
      <c r="B25" s="4" t="s">
        <v>19</v>
      </c>
    </row>
    <row r="27" customFormat="false" ht="15" hidden="false" customHeight="false" outlineLevel="0" collapsed="false">
      <c r="B27" s="3" t="s">
        <v>20</v>
      </c>
    </row>
    <row r="28" customFormat="false" ht="25.5" hidden="false" customHeight="true" outlineLevel="0" collapsed="false">
      <c r="B28" s="4" t="s">
        <v>21</v>
      </c>
    </row>
    <row r="30" customFormat="false" ht="15" hidden="false" customHeight="false" outlineLevel="0" collapsed="false">
      <c r="B30" s="5" t="s">
        <v>22</v>
      </c>
    </row>
    <row r="31" customFormat="false" ht="15" hidden="false" customHeight="false" outlineLevel="0" collapsed="false">
      <c r="B31" s="6" t="s">
        <v>23</v>
      </c>
    </row>
    <row r="32" customFormat="false" ht="15" hidden="false" customHeight="false" outlineLevel="0" collapsed="false">
      <c r="B32" s="7" t="s">
        <v>24</v>
      </c>
    </row>
    <row r="33" customFormat="false" ht="15" hidden="false" customHeight="false" outlineLevel="0" collapsed="false">
      <c r="B33" s="8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27.75" hidden="false" customHeight="true" outlineLevel="0" collapsed="false">
      <c r="A1" s="1" t="s">
        <v>26</v>
      </c>
    </row>
    <row r="2" customFormat="false" ht="15" hidden="false" customHeight="false" outlineLevel="0" collapsed="false">
      <c r="A2" s="2" t="s">
        <v>27</v>
      </c>
    </row>
    <row r="4" customFormat="false" ht="15" hidden="false" customHeight="false" outlineLevel="0" collapsed="false">
      <c r="A4" s="9" t="s">
        <v>28</v>
      </c>
      <c r="B4" s="10" t="n">
        <v>46296</v>
      </c>
      <c r="C4" s="11" t="s">
        <v>29</v>
      </c>
    </row>
    <row r="5" customFormat="false" ht="15" hidden="false" customHeight="false" outlineLevel="0" collapsed="false">
      <c r="A5" s="9" t="s">
        <v>30</v>
      </c>
      <c r="B5" s="12" t="n">
        <v>12000</v>
      </c>
      <c r="C5" s="11" t="s">
        <v>31</v>
      </c>
    </row>
    <row r="6" customFormat="false" ht="23.85" hidden="false" customHeight="false" outlineLevel="0" collapsed="false">
      <c r="A6" s="9" t="s">
        <v>32</v>
      </c>
      <c r="B6" s="12" t="n">
        <v>5000</v>
      </c>
      <c r="C6" s="11" t="s">
        <v>33</v>
      </c>
    </row>
    <row r="7" customFormat="false" ht="15" hidden="false" customHeight="false" outlineLevel="0" collapsed="false">
      <c r="A7" s="9" t="s">
        <v>34</v>
      </c>
      <c r="B7" s="13" t="n">
        <v>0.19</v>
      </c>
      <c r="C7" s="11" t="s">
        <v>35</v>
      </c>
    </row>
    <row r="8" customFormat="false" ht="23.85" hidden="false" customHeight="false" outlineLevel="0" collapsed="false">
      <c r="A8" s="9" t="s">
        <v>36</v>
      </c>
      <c r="B8" s="13" t="n">
        <v>0.3</v>
      </c>
      <c r="C8" s="11" t="s">
        <v>37</v>
      </c>
    </row>
    <row r="9" customFormat="false" ht="15" hidden="false" customHeight="false" outlineLevel="0" collapsed="false">
      <c r="A9" s="9" t="s">
        <v>38</v>
      </c>
      <c r="B9" s="12" t="n">
        <v>1200</v>
      </c>
      <c r="C9" s="11" t="s">
        <v>39</v>
      </c>
    </row>
    <row r="10" customFormat="false" ht="15" hidden="false" customHeight="false" outlineLevel="0" collapsed="false">
      <c r="A10" s="9" t="s">
        <v>40</v>
      </c>
      <c r="B10" s="13" t="n">
        <v>0.6</v>
      </c>
      <c r="C10" s="11" t="s">
        <v>41</v>
      </c>
    </row>
    <row r="11" customFormat="false" ht="15" hidden="false" customHeight="false" outlineLevel="0" collapsed="false">
      <c r="A11" s="9" t="s">
        <v>42</v>
      </c>
      <c r="B11" s="12" t="n">
        <v>3000</v>
      </c>
      <c r="C11" s="11" t="s">
        <v>43</v>
      </c>
    </row>
    <row r="12" customFormat="false" ht="23.85" hidden="false" customHeight="false" outlineLevel="0" collapsed="false">
      <c r="A12" s="9" t="s">
        <v>44</v>
      </c>
      <c r="B12" s="12" t="n">
        <v>1000</v>
      </c>
      <c r="C12" s="11" t="s">
        <v>45</v>
      </c>
    </row>
    <row r="13" customFormat="false" ht="23.85" hidden="false" customHeight="false" outlineLevel="0" collapsed="false">
      <c r="A13" s="9" t="s">
        <v>46</v>
      </c>
      <c r="B13" s="14" t="n">
        <v>12</v>
      </c>
      <c r="C13" s="11" t="s">
        <v>47</v>
      </c>
    </row>
    <row r="14" customFormat="false" ht="15" hidden="false" customHeight="false" outlineLevel="0" collapsed="false">
      <c r="A14" s="9" t="s">
        <v>48</v>
      </c>
      <c r="B14" s="12" t="n">
        <v>900</v>
      </c>
      <c r="C14" s="11" t="s">
        <v>49</v>
      </c>
    </row>
    <row r="17" customFormat="false" ht="15" hidden="false" customHeight="false" outlineLevel="0" collapsed="false">
      <c r="A17" s="5" t="s">
        <v>50</v>
      </c>
    </row>
    <row r="18" customFormat="false" ht="15" hidden="false" customHeight="false" outlineLevel="0" collapsed="false">
      <c r="A18" s="15" t="s">
        <v>51</v>
      </c>
      <c r="B18" s="15" t="s">
        <v>52</v>
      </c>
      <c r="C18" s="15" t="s">
        <v>53</v>
      </c>
    </row>
    <row r="19" customFormat="false" ht="15" hidden="false" customHeight="false" outlineLevel="0" collapsed="false">
      <c r="A19" s="9" t="s">
        <v>54</v>
      </c>
      <c r="B19" s="13" t="n">
        <v>0.1</v>
      </c>
      <c r="C19" s="16" t="s">
        <v>55</v>
      </c>
    </row>
    <row r="20" customFormat="false" ht="15" hidden="false" customHeight="false" outlineLevel="0" collapsed="false">
      <c r="A20" s="9" t="s">
        <v>56</v>
      </c>
      <c r="B20" s="13" t="n">
        <v>0.25</v>
      </c>
      <c r="C20" s="16" t="s">
        <v>57</v>
      </c>
    </row>
    <row r="21" customFormat="false" ht="15" hidden="false" customHeight="false" outlineLevel="0" collapsed="false">
      <c r="A21" s="9" t="s">
        <v>58</v>
      </c>
      <c r="B21" s="13" t="n">
        <v>0.5</v>
      </c>
      <c r="C21" s="16" t="s">
        <v>59</v>
      </c>
    </row>
    <row r="22" customFormat="false" ht="15" hidden="false" customHeight="false" outlineLevel="0" collapsed="false">
      <c r="A22" s="9" t="s">
        <v>60</v>
      </c>
      <c r="B22" s="13" t="n">
        <v>0.75</v>
      </c>
      <c r="C22" s="16" t="s">
        <v>61</v>
      </c>
    </row>
    <row r="23" customFormat="false" ht="15" hidden="false" customHeight="false" outlineLevel="0" collapsed="false">
      <c r="A23" s="9" t="s">
        <v>62</v>
      </c>
      <c r="B23" s="13" t="n">
        <v>1</v>
      </c>
      <c r="C23" s="16" t="s">
        <v>63</v>
      </c>
    </row>
    <row r="25" customFormat="false" ht="15" hidden="false" customHeight="false" outlineLevel="0" collapsed="false">
      <c r="A25" s="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6" min="5" style="0" width="15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13"/>
  </cols>
  <sheetData>
    <row r="1" customFormat="false" ht="27.75" hidden="false" customHeight="tru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30" hidden="false" customHeight="true" outlineLevel="0" collapsed="false">
      <c r="A4" s="17" t="s">
        <v>67</v>
      </c>
      <c r="B4" s="17" t="s">
        <v>68</v>
      </c>
      <c r="C4" s="17" t="s">
        <v>51</v>
      </c>
      <c r="D4" s="17" t="s">
        <v>69</v>
      </c>
      <c r="E4" s="17" t="s">
        <v>70</v>
      </c>
      <c r="F4" s="17" t="s">
        <v>71</v>
      </c>
      <c r="G4" s="17" t="s">
        <v>72</v>
      </c>
      <c r="H4" s="17" t="s">
        <v>73</v>
      </c>
      <c r="I4" s="17" t="s">
        <v>74</v>
      </c>
    </row>
    <row r="5" customFormat="false" ht="15" hidden="false" customHeight="false" outlineLevel="0" collapsed="false">
      <c r="A5" s="18" t="s">
        <v>75</v>
      </c>
      <c r="B5" s="18" t="s">
        <v>76</v>
      </c>
      <c r="C5" s="18" t="s">
        <v>62</v>
      </c>
      <c r="D5" s="19" t="n">
        <f aca="false">IF(C5="","",IFERROR(INDEX(Start!$B$19:$B$23,MATCH(C5,Start!$A$19:$A$23,0)),0))</f>
        <v>1</v>
      </c>
      <c r="E5" s="12" t="n">
        <v>2400</v>
      </c>
      <c r="F5" s="20" t="n">
        <v>46300</v>
      </c>
      <c r="G5" s="14" t="n">
        <v>3</v>
      </c>
      <c r="H5" s="21" t="n">
        <f aca="false">IF(C5="",0,E5*D5)</f>
        <v>2400</v>
      </c>
      <c r="I5" s="22" t="n">
        <f aca="false">IF(C5="",0,G5*D5)</f>
        <v>3</v>
      </c>
    </row>
    <row r="6" customFormat="false" ht="15" hidden="false" customHeight="false" outlineLevel="0" collapsed="false">
      <c r="A6" s="18" t="s">
        <v>77</v>
      </c>
      <c r="B6" s="18" t="s">
        <v>78</v>
      </c>
      <c r="C6" s="18" t="s">
        <v>60</v>
      </c>
      <c r="D6" s="19" t="n">
        <f aca="false">IF(C6="","",IFERROR(INDEX(Start!$B$19:$B$23,MATCH(C6,Start!$A$19:$A$23,0)),0))</f>
        <v>0.75</v>
      </c>
      <c r="E6" s="12" t="n">
        <v>3200</v>
      </c>
      <c r="F6" s="20" t="n">
        <v>46315</v>
      </c>
      <c r="G6" s="14" t="n">
        <v>3</v>
      </c>
      <c r="H6" s="21" t="n">
        <f aca="false">IF(C6="",0,E6*D6)</f>
        <v>2400</v>
      </c>
      <c r="I6" s="22" t="n">
        <f aca="false">IF(C6="",0,G6*D6)</f>
        <v>2.25</v>
      </c>
    </row>
    <row r="7" customFormat="false" ht="15" hidden="false" customHeight="false" outlineLevel="0" collapsed="false">
      <c r="A7" s="18" t="s">
        <v>79</v>
      </c>
      <c r="B7" s="18" t="s">
        <v>80</v>
      </c>
      <c r="C7" s="18" t="s">
        <v>62</v>
      </c>
      <c r="D7" s="19" t="n">
        <f aca="false">IF(C7="","",IFERROR(INDEX(Start!$B$19:$B$23,MATCH(C7,Start!$A$19:$A$23,0)),0))</f>
        <v>1</v>
      </c>
      <c r="E7" s="12" t="n">
        <v>12000</v>
      </c>
      <c r="F7" s="20" t="n">
        <v>46341</v>
      </c>
      <c r="G7" s="14" t="n">
        <v>12</v>
      </c>
      <c r="H7" s="21" t="n">
        <f aca="false">IF(C7="",0,E7*D7)</f>
        <v>12000</v>
      </c>
      <c r="I7" s="22" t="n">
        <f aca="false">IF(C7="",0,G7*D7)</f>
        <v>12</v>
      </c>
    </row>
    <row r="8" customFormat="false" ht="15" hidden="false" customHeight="false" outlineLevel="0" collapsed="false">
      <c r="A8" s="18" t="s">
        <v>81</v>
      </c>
      <c r="B8" s="18" t="s">
        <v>82</v>
      </c>
      <c r="C8" s="18" t="s">
        <v>58</v>
      </c>
      <c r="D8" s="19" t="n">
        <f aca="false">IF(C8="","",IFERROR(INDEX(Start!$B$19:$B$23,MATCH(C8,Start!$A$19:$A$23,0)),0))</f>
        <v>0.5</v>
      </c>
      <c r="E8" s="12" t="n">
        <v>6500</v>
      </c>
      <c r="F8" s="20" t="n">
        <v>46366</v>
      </c>
      <c r="G8" s="14" t="n">
        <v>7</v>
      </c>
      <c r="H8" s="21" t="n">
        <f aca="false">IF(C8="",0,E8*D8)</f>
        <v>3250</v>
      </c>
      <c r="I8" s="22" t="n">
        <f aca="false">IF(C8="",0,G8*D8)</f>
        <v>3.5</v>
      </c>
    </row>
    <row r="9" customFormat="false" ht="15" hidden="false" customHeight="false" outlineLevel="0" collapsed="false">
      <c r="A9" s="18" t="s">
        <v>83</v>
      </c>
      <c r="B9" s="18" t="s">
        <v>84</v>
      </c>
      <c r="C9" s="18" t="s">
        <v>56</v>
      </c>
      <c r="D9" s="19" t="n">
        <f aca="false">IF(C9="","",IFERROR(INDEX(Start!$B$19:$B$23,MATCH(C9,Start!$A$19:$A$23,0)),0))</f>
        <v>0.25</v>
      </c>
      <c r="E9" s="12" t="n">
        <v>18000</v>
      </c>
      <c r="F9" s="20" t="n">
        <v>46433</v>
      </c>
      <c r="G9" s="14" t="n">
        <v>20</v>
      </c>
      <c r="H9" s="21" t="n">
        <f aca="false">IF(C9="",0,E9*D9)</f>
        <v>4500</v>
      </c>
      <c r="I9" s="22" t="n">
        <f aca="false">IF(C9="",0,G9*D9)</f>
        <v>5</v>
      </c>
    </row>
    <row r="10" customFormat="false" ht="15" hidden="false" customHeight="false" outlineLevel="0" collapsed="false">
      <c r="A10" s="18" t="s">
        <v>85</v>
      </c>
      <c r="B10" s="18" t="s">
        <v>80</v>
      </c>
      <c r="C10" s="18" t="s">
        <v>54</v>
      </c>
      <c r="D10" s="19" t="n">
        <f aca="false">IF(C10="","",IFERROR(INDEX(Start!$B$19:$B$23,MATCH(C10,Start!$A$19:$A$23,0)),0))</f>
        <v>0.1</v>
      </c>
      <c r="E10" s="12" t="n">
        <v>8000</v>
      </c>
      <c r="F10" s="20" t="n">
        <v>46478</v>
      </c>
      <c r="G10" s="14" t="n">
        <v>9</v>
      </c>
      <c r="H10" s="21" t="n">
        <f aca="false">IF(C10="",0,E10*D10)</f>
        <v>800</v>
      </c>
      <c r="I10" s="22" t="n">
        <f aca="false">IF(C10="",0,G10*D10)</f>
        <v>0.9</v>
      </c>
    </row>
    <row r="11" customFormat="false" ht="15" hidden="false" customHeight="false" outlineLevel="0" collapsed="false">
      <c r="A11" s="18"/>
      <c r="B11" s="18"/>
      <c r="C11" s="18"/>
      <c r="D11" s="19" t="str">
        <f aca="false">IF(C11="","",IFERROR(INDEX(Start!$B$19:$B$23,MATCH(C11,Start!$A$19:$A$23,0)),0))</f>
        <v/>
      </c>
      <c r="E11" s="12"/>
      <c r="F11" s="20"/>
      <c r="G11" s="14"/>
      <c r="H11" s="21" t="n">
        <f aca="false">IF(C11="",0,E11*D11)</f>
        <v>0</v>
      </c>
      <c r="I11" s="22" t="n">
        <f aca="false">IF(C11="",0,G11*D11)</f>
        <v>0</v>
      </c>
    </row>
    <row r="12" customFormat="false" ht="15" hidden="false" customHeight="false" outlineLevel="0" collapsed="false">
      <c r="A12" s="18"/>
      <c r="B12" s="18"/>
      <c r="C12" s="18"/>
      <c r="D12" s="19" t="str">
        <f aca="false">IF(C12="","",IFERROR(INDEX(Start!$B$19:$B$23,MATCH(C12,Start!$A$19:$A$23,0)),0))</f>
        <v/>
      </c>
      <c r="E12" s="12"/>
      <c r="F12" s="20"/>
      <c r="G12" s="14"/>
      <c r="H12" s="21" t="n">
        <f aca="false">IF(C12="",0,E12*D12)</f>
        <v>0</v>
      </c>
      <c r="I12" s="22" t="n">
        <f aca="false">IF(C12="",0,G12*D12)</f>
        <v>0</v>
      </c>
    </row>
    <row r="13" customFormat="false" ht="15" hidden="false" customHeight="false" outlineLevel="0" collapsed="false">
      <c r="A13" s="18"/>
      <c r="B13" s="18"/>
      <c r="C13" s="18"/>
      <c r="D13" s="19" t="str">
        <f aca="false">IF(C13="","",IFERROR(INDEX(Start!$B$19:$B$23,MATCH(C13,Start!$A$19:$A$23,0)),0))</f>
        <v/>
      </c>
      <c r="E13" s="12"/>
      <c r="F13" s="20"/>
      <c r="G13" s="14"/>
      <c r="H13" s="21" t="n">
        <f aca="false">IF(C13="",0,E13*D13)</f>
        <v>0</v>
      </c>
      <c r="I13" s="22" t="n">
        <f aca="false">IF(C13="",0,G13*D13)</f>
        <v>0</v>
      </c>
    </row>
    <row r="14" customFormat="false" ht="15" hidden="false" customHeight="false" outlineLevel="0" collapsed="false">
      <c r="A14" s="18"/>
      <c r="B14" s="18"/>
      <c r="C14" s="18"/>
      <c r="D14" s="19" t="str">
        <f aca="false">IF(C14="","",IFERROR(INDEX(Start!$B$19:$B$23,MATCH(C14,Start!$A$19:$A$23,0)),0))</f>
        <v/>
      </c>
      <c r="E14" s="12"/>
      <c r="F14" s="20"/>
      <c r="G14" s="14"/>
      <c r="H14" s="21" t="n">
        <f aca="false">IF(C14="",0,E14*D14)</f>
        <v>0</v>
      </c>
      <c r="I14" s="22" t="n">
        <f aca="false">IF(C14="",0,G14*D14)</f>
        <v>0</v>
      </c>
    </row>
    <row r="15" customFormat="false" ht="15" hidden="false" customHeight="false" outlineLevel="0" collapsed="false">
      <c r="A15" s="18"/>
      <c r="B15" s="18"/>
      <c r="C15" s="18"/>
      <c r="D15" s="19" t="str">
        <f aca="false">IF(C15="","",IFERROR(INDEX(Start!$B$19:$B$23,MATCH(C15,Start!$A$19:$A$23,0)),0))</f>
        <v/>
      </c>
      <c r="E15" s="12"/>
      <c r="F15" s="20"/>
      <c r="G15" s="14"/>
      <c r="H15" s="21" t="n">
        <f aca="false">IF(C15="",0,E15*D15)</f>
        <v>0</v>
      </c>
      <c r="I15" s="22" t="n">
        <f aca="false">IF(C15="",0,G15*D15)</f>
        <v>0</v>
      </c>
    </row>
    <row r="16" customFormat="false" ht="15" hidden="false" customHeight="false" outlineLevel="0" collapsed="false">
      <c r="A16" s="18"/>
      <c r="B16" s="18"/>
      <c r="C16" s="18"/>
      <c r="D16" s="19" t="str">
        <f aca="false">IF(C16="","",IFERROR(INDEX(Start!$B$19:$B$23,MATCH(C16,Start!$A$19:$A$23,0)),0))</f>
        <v/>
      </c>
      <c r="E16" s="12"/>
      <c r="F16" s="20"/>
      <c r="G16" s="14"/>
      <c r="H16" s="21" t="n">
        <f aca="false">IF(C16="",0,E16*D16)</f>
        <v>0</v>
      </c>
      <c r="I16" s="22" t="n">
        <f aca="false">IF(C16="",0,G16*D16)</f>
        <v>0</v>
      </c>
    </row>
    <row r="17" customFormat="false" ht="15" hidden="false" customHeight="false" outlineLevel="0" collapsed="false">
      <c r="A17" s="18"/>
      <c r="B17" s="18"/>
      <c r="C17" s="18"/>
      <c r="D17" s="19" t="str">
        <f aca="false">IF(C17="","",IFERROR(INDEX(Start!$B$19:$B$23,MATCH(C17,Start!$A$19:$A$23,0)),0))</f>
        <v/>
      </c>
      <c r="E17" s="12"/>
      <c r="F17" s="20"/>
      <c r="G17" s="14"/>
      <c r="H17" s="21" t="n">
        <f aca="false">IF(C17="",0,E17*D17)</f>
        <v>0</v>
      </c>
      <c r="I17" s="22" t="n">
        <f aca="false">IF(C17="",0,G17*D17)</f>
        <v>0</v>
      </c>
    </row>
    <row r="18" customFormat="false" ht="15" hidden="false" customHeight="false" outlineLevel="0" collapsed="false">
      <c r="A18" s="18"/>
      <c r="B18" s="18"/>
      <c r="C18" s="18"/>
      <c r="D18" s="19" t="str">
        <f aca="false">IF(C18="","",IFERROR(INDEX(Start!$B$19:$B$23,MATCH(C18,Start!$A$19:$A$23,0)),0))</f>
        <v/>
      </c>
      <c r="E18" s="12"/>
      <c r="F18" s="20"/>
      <c r="G18" s="14"/>
      <c r="H18" s="21" t="n">
        <f aca="false">IF(C18="",0,E18*D18)</f>
        <v>0</v>
      </c>
      <c r="I18" s="22" t="n">
        <f aca="false">IF(C18="",0,G18*D18)</f>
        <v>0</v>
      </c>
    </row>
    <row r="19" customFormat="false" ht="15" hidden="false" customHeight="false" outlineLevel="0" collapsed="false">
      <c r="A19" s="18"/>
      <c r="B19" s="18"/>
      <c r="C19" s="18"/>
      <c r="D19" s="19" t="str">
        <f aca="false">IF(C19="","",IFERROR(INDEX(Start!$B$19:$B$23,MATCH(C19,Start!$A$19:$A$23,0)),0))</f>
        <v/>
      </c>
      <c r="E19" s="12"/>
      <c r="F19" s="20"/>
      <c r="G19" s="14"/>
      <c r="H19" s="21" t="n">
        <f aca="false">IF(C19="",0,E19*D19)</f>
        <v>0</v>
      </c>
      <c r="I19" s="22" t="n">
        <f aca="false">IF(C19="",0,G19*D19)</f>
        <v>0</v>
      </c>
    </row>
    <row r="20" customFormat="false" ht="15" hidden="false" customHeight="false" outlineLevel="0" collapsed="false">
      <c r="A20" s="18"/>
      <c r="B20" s="18"/>
      <c r="C20" s="18"/>
      <c r="D20" s="19" t="str">
        <f aca="false">IF(C20="","",IFERROR(INDEX(Start!$B$19:$B$23,MATCH(C20,Start!$A$19:$A$23,0)),0))</f>
        <v/>
      </c>
      <c r="E20" s="12"/>
      <c r="F20" s="20"/>
      <c r="G20" s="14"/>
      <c r="H20" s="21" t="n">
        <f aca="false">IF(C20="",0,E20*D20)</f>
        <v>0</v>
      </c>
      <c r="I20" s="22" t="n">
        <f aca="false">IF(C20="",0,G20*D20)</f>
        <v>0</v>
      </c>
    </row>
    <row r="21" customFormat="false" ht="15" hidden="false" customHeight="false" outlineLevel="0" collapsed="false">
      <c r="A21" s="18"/>
      <c r="B21" s="18"/>
      <c r="C21" s="18"/>
      <c r="D21" s="19" t="str">
        <f aca="false">IF(C21="","",IFERROR(INDEX(Start!$B$19:$B$23,MATCH(C21,Start!$A$19:$A$23,0)),0))</f>
        <v/>
      </c>
      <c r="E21" s="12"/>
      <c r="F21" s="20"/>
      <c r="G21" s="14"/>
      <c r="H21" s="21" t="n">
        <f aca="false">IF(C21="",0,E21*D21)</f>
        <v>0</v>
      </c>
      <c r="I21" s="22" t="n">
        <f aca="false">IF(C21="",0,G21*D21)</f>
        <v>0</v>
      </c>
    </row>
    <row r="22" customFormat="false" ht="15" hidden="false" customHeight="false" outlineLevel="0" collapsed="false">
      <c r="A22" s="18"/>
      <c r="B22" s="18"/>
      <c r="C22" s="18"/>
      <c r="D22" s="19" t="str">
        <f aca="false">IF(C22="","",IFERROR(INDEX(Start!$B$19:$B$23,MATCH(C22,Start!$A$19:$A$23,0)),0))</f>
        <v/>
      </c>
      <c r="E22" s="12"/>
      <c r="F22" s="20"/>
      <c r="G22" s="14"/>
      <c r="H22" s="21" t="n">
        <f aca="false">IF(C22="",0,E22*D22)</f>
        <v>0</v>
      </c>
      <c r="I22" s="22" t="n">
        <f aca="false">IF(C22="",0,G22*D22)</f>
        <v>0</v>
      </c>
    </row>
    <row r="23" customFormat="false" ht="15" hidden="false" customHeight="false" outlineLevel="0" collapsed="false">
      <c r="A23" s="18"/>
      <c r="B23" s="18"/>
      <c r="C23" s="18"/>
      <c r="D23" s="19" t="str">
        <f aca="false">IF(C23="","",IFERROR(INDEX(Start!$B$19:$B$23,MATCH(C23,Start!$A$19:$A$23,0)),0))</f>
        <v/>
      </c>
      <c r="E23" s="12"/>
      <c r="F23" s="20"/>
      <c r="G23" s="14"/>
      <c r="H23" s="21" t="n">
        <f aca="false">IF(C23="",0,E23*D23)</f>
        <v>0</v>
      </c>
      <c r="I23" s="22" t="n">
        <f aca="false">IF(C23="",0,G23*D23)</f>
        <v>0</v>
      </c>
    </row>
    <row r="24" customFormat="false" ht="15" hidden="false" customHeight="false" outlineLevel="0" collapsed="false">
      <c r="A24" s="18"/>
      <c r="B24" s="18"/>
      <c r="C24" s="18"/>
      <c r="D24" s="19" t="str">
        <f aca="false">IF(C24="","",IFERROR(INDEX(Start!$B$19:$B$23,MATCH(C24,Start!$A$19:$A$23,0)),0))</f>
        <v/>
      </c>
      <c r="E24" s="12"/>
      <c r="F24" s="20"/>
      <c r="G24" s="14"/>
      <c r="H24" s="21" t="n">
        <f aca="false">IF(C24="",0,E24*D24)</f>
        <v>0</v>
      </c>
      <c r="I24" s="22" t="n">
        <f aca="false">IF(C24="",0,G24*D24)</f>
        <v>0</v>
      </c>
    </row>
    <row r="25" customFormat="false" ht="15" hidden="false" customHeight="false" outlineLevel="0" collapsed="false">
      <c r="A25" s="18"/>
      <c r="B25" s="18"/>
      <c r="C25" s="18"/>
      <c r="D25" s="19" t="str">
        <f aca="false">IF(C25="","",IFERROR(INDEX(Start!$B$19:$B$23,MATCH(C25,Start!$A$19:$A$23,0)),0))</f>
        <v/>
      </c>
      <c r="E25" s="12"/>
      <c r="F25" s="20"/>
      <c r="G25" s="14"/>
      <c r="H25" s="21" t="n">
        <f aca="false">IF(C25="",0,E25*D25)</f>
        <v>0</v>
      </c>
      <c r="I25" s="22" t="n">
        <f aca="false">IF(C25="",0,G25*D25)</f>
        <v>0</v>
      </c>
    </row>
    <row r="26" customFormat="false" ht="15" hidden="false" customHeight="false" outlineLevel="0" collapsed="false">
      <c r="A26" s="18"/>
      <c r="B26" s="18"/>
      <c r="C26" s="18"/>
      <c r="D26" s="19" t="str">
        <f aca="false">IF(C26="","",IFERROR(INDEX(Start!$B$19:$B$23,MATCH(C26,Start!$A$19:$A$23,0)),0))</f>
        <v/>
      </c>
      <c r="E26" s="12"/>
      <c r="F26" s="20"/>
      <c r="G26" s="14"/>
      <c r="H26" s="21" t="n">
        <f aca="false">IF(C26="",0,E26*D26)</f>
        <v>0</v>
      </c>
      <c r="I26" s="22" t="n">
        <f aca="false">IF(C26="",0,G26*D26)</f>
        <v>0</v>
      </c>
    </row>
    <row r="27" customFormat="false" ht="15" hidden="false" customHeight="false" outlineLevel="0" collapsed="false">
      <c r="A27" s="18"/>
      <c r="B27" s="18"/>
      <c r="C27" s="18"/>
      <c r="D27" s="19" t="str">
        <f aca="false">IF(C27="","",IFERROR(INDEX(Start!$B$19:$B$23,MATCH(C27,Start!$A$19:$A$23,0)),0))</f>
        <v/>
      </c>
      <c r="E27" s="12"/>
      <c r="F27" s="20"/>
      <c r="G27" s="14"/>
      <c r="H27" s="21" t="n">
        <f aca="false">IF(C27="",0,E27*D27)</f>
        <v>0</v>
      </c>
      <c r="I27" s="22" t="n">
        <f aca="false">IF(C27="",0,G27*D27)</f>
        <v>0</v>
      </c>
    </row>
    <row r="28" customFormat="false" ht="15" hidden="false" customHeight="false" outlineLevel="0" collapsed="false">
      <c r="A28" s="18"/>
      <c r="B28" s="18"/>
      <c r="C28" s="18"/>
      <c r="D28" s="19" t="str">
        <f aca="false">IF(C28="","",IFERROR(INDEX(Start!$B$19:$B$23,MATCH(C28,Start!$A$19:$A$23,0)),0))</f>
        <v/>
      </c>
      <c r="E28" s="12"/>
      <c r="F28" s="20"/>
      <c r="G28" s="14"/>
      <c r="H28" s="21" t="n">
        <f aca="false">IF(C28="",0,E28*D28)</f>
        <v>0</v>
      </c>
      <c r="I28" s="22" t="n">
        <f aca="false">IF(C28="",0,G28*D28)</f>
        <v>0</v>
      </c>
    </row>
    <row r="29" customFormat="false" ht="15" hidden="false" customHeight="false" outlineLevel="0" collapsed="false">
      <c r="A29" s="18"/>
      <c r="B29" s="18"/>
      <c r="C29" s="18"/>
      <c r="D29" s="19" t="str">
        <f aca="false">IF(C29="","",IFERROR(INDEX(Start!$B$19:$B$23,MATCH(C29,Start!$A$19:$A$23,0)),0))</f>
        <v/>
      </c>
      <c r="E29" s="12"/>
      <c r="F29" s="20"/>
      <c r="G29" s="14"/>
      <c r="H29" s="21" t="n">
        <f aca="false">IF(C29="",0,E29*D29)</f>
        <v>0</v>
      </c>
      <c r="I29" s="22" t="n">
        <f aca="false">IF(C29="",0,G29*D29)</f>
        <v>0</v>
      </c>
    </row>
    <row r="30" customFormat="false" ht="15" hidden="false" customHeight="false" outlineLevel="0" collapsed="false">
      <c r="A30" s="18"/>
      <c r="B30" s="18"/>
      <c r="C30" s="18"/>
      <c r="D30" s="19" t="str">
        <f aca="false">IF(C30="","",IFERROR(INDEX(Start!$B$19:$B$23,MATCH(C30,Start!$A$19:$A$23,0)),0))</f>
        <v/>
      </c>
      <c r="E30" s="12"/>
      <c r="F30" s="20"/>
      <c r="G30" s="14"/>
      <c r="H30" s="21" t="n">
        <f aca="false">IF(C30="",0,E30*D30)</f>
        <v>0</v>
      </c>
      <c r="I30" s="22" t="n">
        <f aca="false">IF(C30="",0,G30*D30)</f>
        <v>0</v>
      </c>
    </row>
    <row r="31" customFormat="false" ht="15" hidden="false" customHeight="false" outlineLevel="0" collapsed="false">
      <c r="A31" s="18"/>
      <c r="B31" s="18"/>
      <c r="C31" s="18"/>
      <c r="D31" s="19" t="str">
        <f aca="false">IF(C31="","",IFERROR(INDEX(Start!$B$19:$B$23,MATCH(C31,Start!$A$19:$A$23,0)),0))</f>
        <v/>
      </c>
      <c r="E31" s="12"/>
      <c r="F31" s="20"/>
      <c r="G31" s="14"/>
      <c r="H31" s="21" t="n">
        <f aca="false">IF(C31="",0,E31*D31)</f>
        <v>0</v>
      </c>
      <c r="I31" s="22" t="n">
        <f aca="false">IF(C31="",0,G31*D31)</f>
        <v>0</v>
      </c>
    </row>
    <row r="32" customFormat="false" ht="15" hidden="false" customHeight="false" outlineLevel="0" collapsed="false">
      <c r="A32" s="18"/>
      <c r="B32" s="18"/>
      <c r="C32" s="18"/>
      <c r="D32" s="19" t="str">
        <f aca="false">IF(C32="","",IFERROR(INDEX(Start!$B$19:$B$23,MATCH(C32,Start!$A$19:$A$23,0)),0))</f>
        <v/>
      </c>
      <c r="E32" s="12"/>
      <c r="F32" s="20"/>
      <c r="G32" s="14"/>
      <c r="H32" s="21" t="n">
        <f aca="false">IF(C32="",0,E32*D32)</f>
        <v>0</v>
      </c>
      <c r="I32" s="22" t="n">
        <f aca="false">IF(C32="",0,G32*D32)</f>
        <v>0</v>
      </c>
    </row>
    <row r="33" customFormat="false" ht="15" hidden="false" customHeight="false" outlineLevel="0" collapsed="false">
      <c r="A33" s="18"/>
      <c r="B33" s="18"/>
      <c r="C33" s="18"/>
      <c r="D33" s="19" t="str">
        <f aca="false">IF(C33="","",IFERROR(INDEX(Start!$B$19:$B$23,MATCH(C33,Start!$A$19:$A$23,0)),0))</f>
        <v/>
      </c>
      <c r="E33" s="12"/>
      <c r="F33" s="20"/>
      <c r="G33" s="14"/>
      <c r="H33" s="21" t="n">
        <f aca="false">IF(C33="",0,E33*D33)</f>
        <v>0</v>
      </c>
      <c r="I33" s="22" t="n">
        <f aca="false">IF(C33="",0,G33*D33)</f>
        <v>0</v>
      </c>
    </row>
    <row r="34" customFormat="false" ht="15" hidden="false" customHeight="false" outlineLevel="0" collapsed="false">
      <c r="A34" s="18"/>
      <c r="B34" s="18"/>
      <c r="C34" s="18"/>
      <c r="D34" s="19" t="str">
        <f aca="false">IF(C34="","",IFERROR(INDEX(Start!$B$19:$B$23,MATCH(C34,Start!$A$19:$A$23,0)),0))</f>
        <v/>
      </c>
      <c r="E34" s="12"/>
      <c r="F34" s="20"/>
      <c r="G34" s="14"/>
      <c r="H34" s="21" t="n">
        <f aca="false">IF(C34="",0,E34*D34)</f>
        <v>0</v>
      </c>
      <c r="I34" s="22" t="n">
        <f aca="false">IF(C34="",0,G34*D34)</f>
        <v>0</v>
      </c>
    </row>
    <row r="35" customFormat="false" ht="15" hidden="false" customHeight="false" outlineLevel="0" collapsed="false">
      <c r="A35" s="18"/>
      <c r="B35" s="18"/>
      <c r="C35" s="18"/>
      <c r="D35" s="19" t="str">
        <f aca="false">IF(C35="","",IFERROR(INDEX(Start!$B$19:$B$23,MATCH(C35,Start!$A$19:$A$23,0)),0))</f>
        <v/>
      </c>
      <c r="E35" s="12"/>
      <c r="F35" s="20"/>
      <c r="G35" s="14"/>
      <c r="H35" s="21" t="n">
        <f aca="false">IF(C35="",0,E35*D35)</f>
        <v>0</v>
      </c>
      <c r="I35" s="22" t="n">
        <f aca="false">IF(C35="",0,G35*D35)</f>
        <v>0</v>
      </c>
    </row>
    <row r="36" customFormat="false" ht="15" hidden="false" customHeight="false" outlineLevel="0" collapsed="false">
      <c r="A36" s="18"/>
      <c r="B36" s="18"/>
      <c r="C36" s="18"/>
      <c r="D36" s="19" t="str">
        <f aca="false">IF(C36="","",IFERROR(INDEX(Start!$B$19:$B$23,MATCH(C36,Start!$A$19:$A$23,0)),0))</f>
        <v/>
      </c>
      <c r="E36" s="12"/>
      <c r="F36" s="20"/>
      <c r="G36" s="14"/>
      <c r="H36" s="21" t="n">
        <f aca="false">IF(C36="",0,E36*D36)</f>
        <v>0</v>
      </c>
      <c r="I36" s="22" t="n">
        <f aca="false">IF(C36="",0,G36*D36)</f>
        <v>0</v>
      </c>
    </row>
    <row r="37" customFormat="false" ht="15" hidden="false" customHeight="false" outlineLevel="0" collapsed="false">
      <c r="A37" s="18"/>
      <c r="B37" s="18"/>
      <c r="C37" s="18"/>
      <c r="D37" s="19" t="str">
        <f aca="false">IF(C37="","",IFERROR(INDEX(Start!$B$19:$B$23,MATCH(C37,Start!$A$19:$A$23,0)),0))</f>
        <v/>
      </c>
      <c r="E37" s="12"/>
      <c r="F37" s="20"/>
      <c r="G37" s="14"/>
      <c r="H37" s="21" t="n">
        <f aca="false">IF(C37="",0,E37*D37)</f>
        <v>0</v>
      </c>
      <c r="I37" s="22" t="n">
        <f aca="false">IF(C37="",0,G37*D37)</f>
        <v>0</v>
      </c>
    </row>
    <row r="38" customFormat="false" ht="15" hidden="false" customHeight="false" outlineLevel="0" collapsed="false">
      <c r="A38" s="18"/>
      <c r="B38" s="18"/>
      <c r="C38" s="18"/>
      <c r="D38" s="19" t="str">
        <f aca="false">IF(C38="","",IFERROR(INDEX(Start!$B$19:$B$23,MATCH(C38,Start!$A$19:$A$23,0)),0))</f>
        <v/>
      </c>
      <c r="E38" s="12"/>
      <c r="F38" s="20"/>
      <c r="G38" s="14"/>
      <c r="H38" s="21" t="n">
        <f aca="false">IF(C38="",0,E38*D38)</f>
        <v>0</v>
      </c>
      <c r="I38" s="22" t="n">
        <f aca="false">IF(C38="",0,G38*D38)</f>
        <v>0</v>
      </c>
    </row>
    <row r="39" customFormat="false" ht="15" hidden="false" customHeight="false" outlineLevel="0" collapsed="false">
      <c r="A39" s="18"/>
      <c r="B39" s="18"/>
      <c r="C39" s="18"/>
      <c r="D39" s="19" t="str">
        <f aca="false">IF(C39="","",IFERROR(INDEX(Start!$B$19:$B$23,MATCH(C39,Start!$A$19:$A$23,0)),0))</f>
        <v/>
      </c>
      <c r="E39" s="12"/>
      <c r="F39" s="20"/>
      <c r="G39" s="14"/>
      <c r="H39" s="21" t="n">
        <f aca="false">IF(C39="",0,E39*D39)</f>
        <v>0</v>
      </c>
      <c r="I39" s="22" t="n">
        <f aca="false">IF(C39="",0,G39*D39)</f>
        <v>0</v>
      </c>
    </row>
    <row r="40" customFormat="false" ht="15" hidden="false" customHeight="false" outlineLevel="0" collapsed="false">
      <c r="A40" s="18"/>
      <c r="B40" s="18"/>
      <c r="C40" s="18"/>
      <c r="D40" s="19" t="str">
        <f aca="false">IF(C40="","",IFERROR(INDEX(Start!$B$19:$B$23,MATCH(C40,Start!$A$19:$A$23,0)),0))</f>
        <v/>
      </c>
      <c r="E40" s="12"/>
      <c r="F40" s="20"/>
      <c r="G40" s="14"/>
      <c r="H40" s="21" t="n">
        <f aca="false">IF(C40="",0,E40*D40)</f>
        <v>0</v>
      </c>
      <c r="I40" s="22" t="n">
        <f aca="false">IF(C40="",0,G40*D40)</f>
        <v>0</v>
      </c>
    </row>
    <row r="41" customFormat="false" ht="15" hidden="false" customHeight="false" outlineLevel="0" collapsed="false">
      <c r="A41" s="18"/>
      <c r="B41" s="18"/>
      <c r="C41" s="18"/>
      <c r="D41" s="19" t="str">
        <f aca="false">IF(C41="","",IFERROR(INDEX(Start!$B$19:$B$23,MATCH(C41,Start!$A$19:$A$23,0)),0))</f>
        <v/>
      </c>
      <c r="E41" s="12"/>
      <c r="F41" s="20"/>
      <c r="G41" s="14"/>
      <c r="H41" s="21" t="n">
        <f aca="false">IF(C41="",0,E41*D41)</f>
        <v>0</v>
      </c>
      <c r="I41" s="22" t="n">
        <f aca="false">IF(C41="",0,G41*D41)</f>
        <v>0</v>
      </c>
    </row>
    <row r="42" customFormat="false" ht="15" hidden="false" customHeight="false" outlineLevel="0" collapsed="false">
      <c r="A42" s="18"/>
      <c r="B42" s="18"/>
      <c r="C42" s="18"/>
      <c r="D42" s="19" t="str">
        <f aca="false">IF(C42="","",IFERROR(INDEX(Start!$B$19:$B$23,MATCH(C42,Start!$A$19:$A$23,0)),0))</f>
        <v/>
      </c>
      <c r="E42" s="12"/>
      <c r="F42" s="20"/>
      <c r="G42" s="14"/>
      <c r="H42" s="21" t="n">
        <f aca="false">IF(C42="",0,E42*D42)</f>
        <v>0</v>
      </c>
      <c r="I42" s="22" t="n">
        <f aca="false">IF(C42="",0,G42*D42)</f>
        <v>0</v>
      </c>
    </row>
    <row r="43" customFormat="false" ht="15" hidden="false" customHeight="false" outlineLevel="0" collapsed="false">
      <c r="A43" s="18"/>
      <c r="B43" s="18"/>
      <c r="C43" s="18"/>
      <c r="D43" s="19" t="str">
        <f aca="false">IF(C43="","",IFERROR(INDEX(Start!$B$19:$B$23,MATCH(C43,Start!$A$19:$A$23,0)),0))</f>
        <v/>
      </c>
      <c r="E43" s="12"/>
      <c r="F43" s="20"/>
      <c r="G43" s="14"/>
      <c r="H43" s="21" t="n">
        <f aca="false">IF(C43="",0,E43*D43)</f>
        <v>0</v>
      </c>
      <c r="I43" s="22" t="n">
        <f aca="false">IF(C43="",0,G43*D43)</f>
        <v>0</v>
      </c>
    </row>
    <row r="44" customFormat="false" ht="15" hidden="false" customHeight="false" outlineLevel="0" collapsed="false">
      <c r="A44" s="18"/>
      <c r="B44" s="18"/>
      <c r="C44" s="18"/>
      <c r="D44" s="19" t="str">
        <f aca="false">IF(C44="","",IFERROR(INDEX(Start!$B$19:$B$23,MATCH(C44,Start!$A$19:$A$23,0)),0))</f>
        <v/>
      </c>
      <c r="E44" s="12"/>
      <c r="F44" s="20"/>
      <c r="G44" s="14"/>
      <c r="H44" s="21" t="n">
        <f aca="false">IF(C44="",0,E44*D44)</f>
        <v>0</v>
      </c>
      <c r="I44" s="22" t="n">
        <f aca="false">IF(C44="",0,G44*D44)</f>
        <v>0</v>
      </c>
    </row>
    <row r="45" customFormat="false" ht="15" hidden="false" customHeight="false" outlineLevel="0" collapsed="false">
      <c r="A45" s="23" t="s">
        <v>86</v>
      </c>
      <c r="B45" s="23"/>
      <c r="C45" s="23"/>
      <c r="D45" s="23"/>
      <c r="E45" s="24" t="n">
        <f aca="false">SUM(E5:E44)</f>
        <v>50100</v>
      </c>
      <c r="F45" s="23"/>
      <c r="G45" s="23"/>
      <c r="H45" s="24" t="n">
        <f aca="false">SUM(H5:H44)</f>
        <v>25350</v>
      </c>
      <c r="I45" s="25" t="n">
        <f aca="false">SUM(I5:I44)</f>
        <v>26.65</v>
      </c>
    </row>
  </sheetData>
  <dataValidations count="1">
    <dataValidation allowBlank="true" error="Bitte eine Stufe aus der Liste wählen." errorStyle="stop" errorTitle="Ungültige Stufe" operator="between" showDropDown="false" showErrorMessage="false" showInputMessage="false" sqref="C5:C44" type="list">
      <formula1>Start!$A$19:$A$23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27.75" hidden="false" customHeight="true" outlineLevel="0" collapsed="false">
      <c r="A1" s="1" t="s">
        <v>87</v>
      </c>
    </row>
    <row r="2" customFormat="false" ht="15" hidden="false" customHeight="false" outlineLevel="0" collapsed="false">
      <c r="A2" s="2" t="s">
        <v>88</v>
      </c>
    </row>
    <row r="4" customFormat="false" ht="15" hidden="false" customHeight="false" outlineLevel="0" collapsed="false">
      <c r="A4" s="15" t="s">
        <v>89</v>
      </c>
      <c r="B4" s="26" t="n">
        <f aca="false">DATE(YEAR(Start!$B$4),MONTH(Start!$B$4),1)</f>
        <v>46296</v>
      </c>
      <c r="C4" s="26" t="n">
        <f aca="false">DATE(YEAR(B4),MONTH(B4)+1,1)</f>
        <v>46327</v>
      </c>
      <c r="D4" s="26" t="n">
        <f aca="false">DATE(YEAR(C4),MONTH(C4)+1,1)</f>
        <v>46357</v>
      </c>
      <c r="E4" s="26" t="n">
        <f aca="false">DATE(YEAR(D4),MONTH(D4)+1,1)</f>
        <v>46388</v>
      </c>
      <c r="F4" s="26" t="n">
        <f aca="false">DATE(YEAR(E4),MONTH(E4)+1,1)</f>
        <v>46419</v>
      </c>
      <c r="G4" s="26" t="n">
        <f aca="false">DATE(YEAR(F4),MONTH(F4)+1,1)</f>
        <v>46447</v>
      </c>
      <c r="H4" s="26" t="n">
        <f aca="false">DATE(YEAR(G4),MONTH(G4)+1,1)</f>
        <v>46478</v>
      </c>
      <c r="I4" s="26" t="n">
        <f aca="false">DATE(YEAR(H4),MONTH(H4)+1,1)</f>
        <v>46508</v>
      </c>
      <c r="J4" s="26" t="n">
        <f aca="false">DATE(YEAR(I4),MONTH(I4)+1,1)</f>
        <v>46539</v>
      </c>
      <c r="K4" s="26" t="n">
        <f aca="false">DATE(YEAR(J4),MONTH(J4)+1,1)</f>
        <v>46569</v>
      </c>
      <c r="L4" s="26" t="n">
        <f aca="false">DATE(YEAR(K4),MONTH(K4)+1,1)</f>
        <v>46600</v>
      </c>
      <c r="M4" s="26" t="n">
        <f aca="false">DATE(YEAR(L4),MONTH(L4)+1,1)</f>
        <v>46631</v>
      </c>
      <c r="N4" s="27" t="s">
        <v>86</v>
      </c>
    </row>
    <row r="5" customFormat="false" ht="15" hidden="false" customHeight="false" outlineLevel="0" collapsed="false">
      <c r="A5" s="28" t="s">
        <v>90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customFormat="false" ht="15" hidden="false" customHeight="false" outlineLevel="0" collapsed="false">
      <c r="A6" s="9" t="s">
        <v>91</v>
      </c>
      <c r="B6" s="30" t="n">
        <f aca="false">SUMPRODUCT((Pipeline!$F$5:$F$44&gt;=B$4)*(Pipeline!$F$5:$F$44&lt;DATE(YEAR(B$4),MONTH(B$4)+1,1))*Pipeline!$H$5:$H$44)</f>
        <v>4800</v>
      </c>
      <c r="C6" s="30" t="n">
        <f aca="false">SUMPRODUCT((Pipeline!$F$5:$F$44&gt;=C$4)*(Pipeline!$F$5:$F$44&lt;DATE(YEAR(C$4),MONTH(C$4)+1,1))*Pipeline!$H$5:$H$44)</f>
        <v>12000</v>
      </c>
      <c r="D6" s="30" t="n">
        <f aca="false">SUMPRODUCT((Pipeline!$F$5:$F$44&gt;=D$4)*(Pipeline!$F$5:$F$44&lt;DATE(YEAR(D$4),MONTH(D$4)+1,1))*Pipeline!$H$5:$H$44)</f>
        <v>3250</v>
      </c>
      <c r="E6" s="30" t="n">
        <f aca="false">SUMPRODUCT((Pipeline!$F$5:$F$44&gt;=E$4)*(Pipeline!$F$5:$F$44&lt;DATE(YEAR(E$4),MONTH(E$4)+1,1))*Pipeline!$H$5:$H$44)</f>
        <v>0</v>
      </c>
      <c r="F6" s="30" t="n">
        <f aca="false">SUMPRODUCT((Pipeline!$F$5:$F$44&gt;=F$4)*(Pipeline!$F$5:$F$44&lt;DATE(YEAR(F$4),MONTH(F$4)+1,1))*Pipeline!$H$5:$H$44)</f>
        <v>4500</v>
      </c>
      <c r="G6" s="30" t="n">
        <f aca="false">SUMPRODUCT((Pipeline!$F$5:$F$44&gt;=G$4)*(Pipeline!$F$5:$F$44&lt;DATE(YEAR(G$4),MONTH(G$4)+1,1))*Pipeline!$H$5:$H$44)</f>
        <v>0</v>
      </c>
      <c r="H6" s="30" t="n">
        <f aca="false">SUMPRODUCT((Pipeline!$F$5:$F$44&gt;=H$4)*(Pipeline!$F$5:$F$44&lt;DATE(YEAR(H$4),MONTH(H$4)+1,1))*Pipeline!$H$5:$H$44)</f>
        <v>800</v>
      </c>
      <c r="I6" s="30" t="n">
        <f aca="false">SUMPRODUCT((Pipeline!$F$5:$F$44&gt;=I$4)*(Pipeline!$F$5:$F$44&lt;DATE(YEAR(I$4),MONTH(I$4)+1,1))*Pipeline!$H$5:$H$44)</f>
        <v>0</v>
      </c>
      <c r="J6" s="30" t="n">
        <f aca="false">SUMPRODUCT((Pipeline!$F$5:$F$44&gt;=J$4)*(Pipeline!$F$5:$F$44&lt;DATE(YEAR(J$4),MONTH(J$4)+1,1))*Pipeline!$H$5:$H$44)</f>
        <v>0</v>
      </c>
      <c r="K6" s="30" t="n">
        <f aca="false">SUMPRODUCT((Pipeline!$F$5:$F$44&gt;=K$4)*(Pipeline!$F$5:$F$44&lt;DATE(YEAR(K$4),MONTH(K$4)+1,1))*Pipeline!$H$5:$H$44)</f>
        <v>0</v>
      </c>
      <c r="L6" s="30" t="n">
        <f aca="false">SUMPRODUCT((Pipeline!$F$5:$F$44&gt;=L$4)*(Pipeline!$F$5:$F$44&lt;DATE(YEAR(L$4),MONTH(L$4)+1,1))*Pipeline!$H$5:$H$44)</f>
        <v>0</v>
      </c>
      <c r="M6" s="30" t="n">
        <f aca="false">SUMPRODUCT((Pipeline!$F$5:$F$44&gt;=M$4)*(Pipeline!$F$5:$F$44&lt;DATE(YEAR(M$4),MONTH(M$4)+1,1))*Pipeline!$H$5:$H$44)</f>
        <v>0</v>
      </c>
      <c r="N6" s="31" t="n">
        <f aca="false">SUM(B6:M6)</f>
        <v>25350</v>
      </c>
    </row>
    <row r="7" customFormat="false" ht="15" hidden="false" customHeight="false" outlineLevel="0" collapsed="false">
      <c r="A7" s="9" t="s">
        <v>92</v>
      </c>
      <c r="B7" s="30" t="n">
        <f aca="false">Start!$B$12</f>
        <v>1000</v>
      </c>
      <c r="C7" s="30" t="n">
        <f aca="false">Start!$B$12</f>
        <v>1000</v>
      </c>
      <c r="D7" s="30" t="n">
        <f aca="false">Start!$B$12</f>
        <v>1000</v>
      </c>
      <c r="E7" s="30" t="n">
        <f aca="false">Start!$B$12</f>
        <v>1000</v>
      </c>
      <c r="F7" s="30" t="n">
        <f aca="false">Start!$B$12</f>
        <v>1000</v>
      </c>
      <c r="G7" s="30" t="n">
        <f aca="false">Start!$B$12</f>
        <v>1000</v>
      </c>
      <c r="H7" s="30" t="n">
        <f aca="false">Start!$B$12</f>
        <v>1000</v>
      </c>
      <c r="I7" s="30" t="n">
        <f aca="false">Start!$B$12</f>
        <v>1000</v>
      </c>
      <c r="J7" s="30" t="n">
        <f aca="false">Start!$B$12</f>
        <v>1000</v>
      </c>
      <c r="K7" s="30" t="n">
        <f aca="false">Start!$B$12</f>
        <v>1000</v>
      </c>
      <c r="L7" s="30" t="n">
        <f aca="false">Start!$B$12</f>
        <v>1000</v>
      </c>
      <c r="M7" s="30" t="n">
        <f aca="false">Start!$B$12</f>
        <v>1000</v>
      </c>
      <c r="N7" s="31" t="n">
        <f aca="false">SUM(B7:M7)</f>
        <v>12000</v>
      </c>
    </row>
    <row r="8" customFormat="false" ht="15" hidden="false" customHeight="false" outlineLevel="0" collapsed="false">
      <c r="A8" s="32" t="s">
        <v>93</v>
      </c>
      <c r="B8" s="33" t="n">
        <f aca="false">B6+B7</f>
        <v>5800</v>
      </c>
      <c r="C8" s="33" t="n">
        <f aca="false">C6+C7</f>
        <v>13000</v>
      </c>
      <c r="D8" s="33" t="n">
        <f aca="false">D6+D7</f>
        <v>4250</v>
      </c>
      <c r="E8" s="33" t="n">
        <f aca="false">E6+E7</f>
        <v>1000</v>
      </c>
      <c r="F8" s="33" t="n">
        <f aca="false">F6+F7</f>
        <v>5500</v>
      </c>
      <c r="G8" s="33" t="n">
        <f aca="false">G6+G7</f>
        <v>1000</v>
      </c>
      <c r="H8" s="33" t="n">
        <f aca="false">H6+H7</f>
        <v>1800</v>
      </c>
      <c r="I8" s="33" t="n">
        <f aca="false">I6+I7</f>
        <v>1000</v>
      </c>
      <c r="J8" s="33" t="n">
        <f aca="false">J6+J7</f>
        <v>1000</v>
      </c>
      <c r="K8" s="33" t="n">
        <f aca="false">K6+K7</f>
        <v>1000</v>
      </c>
      <c r="L8" s="33" t="n">
        <f aca="false">L6+L7</f>
        <v>1000</v>
      </c>
      <c r="M8" s="33" t="n">
        <f aca="false">M6+M7</f>
        <v>1000</v>
      </c>
      <c r="N8" s="33" t="n">
        <f aca="false">SUM(B8:M8)</f>
        <v>37350</v>
      </c>
    </row>
    <row r="9" customFormat="false" ht="15" hidden="false" customHeight="false" outlineLevel="0" collapsed="false">
      <c r="A9" s="9" t="s">
        <v>94</v>
      </c>
      <c r="B9" s="21" t="n">
        <f aca="false">B8*Start!$B$7</f>
        <v>1102</v>
      </c>
      <c r="C9" s="21" t="n">
        <f aca="false">C8*Start!$B$7</f>
        <v>2470</v>
      </c>
      <c r="D9" s="21" t="n">
        <f aca="false">D8*Start!$B$7</f>
        <v>807.5</v>
      </c>
      <c r="E9" s="21" t="n">
        <f aca="false">E8*Start!$B$7</f>
        <v>190</v>
      </c>
      <c r="F9" s="21" t="n">
        <f aca="false">F8*Start!$B$7</f>
        <v>1045</v>
      </c>
      <c r="G9" s="21" t="n">
        <f aca="false">G8*Start!$B$7</f>
        <v>190</v>
      </c>
      <c r="H9" s="21" t="n">
        <f aca="false">H8*Start!$B$7</f>
        <v>342</v>
      </c>
      <c r="I9" s="21" t="n">
        <f aca="false">I8*Start!$B$7</f>
        <v>190</v>
      </c>
      <c r="J9" s="21" t="n">
        <f aca="false">J8*Start!$B$7</f>
        <v>190</v>
      </c>
      <c r="K9" s="21" t="n">
        <f aca="false">K8*Start!$B$7</f>
        <v>190</v>
      </c>
      <c r="L9" s="21" t="n">
        <f aca="false">L8*Start!$B$7</f>
        <v>190</v>
      </c>
      <c r="M9" s="21" t="n">
        <f aca="false">M8*Start!$B$7</f>
        <v>190</v>
      </c>
      <c r="N9" s="31" t="n">
        <f aca="false">SUM(B9:M9)</f>
        <v>7096.5</v>
      </c>
    </row>
    <row r="10" customFormat="false" ht="15" hidden="false" customHeight="false" outlineLevel="0" collapsed="false">
      <c r="A10" s="9" t="s">
        <v>95</v>
      </c>
      <c r="B10" s="21" t="n">
        <f aca="false">B8+B9</f>
        <v>6902</v>
      </c>
      <c r="C10" s="21" t="n">
        <f aca="false">C8+C9</f>
        <v>15470</v>
      </c>
      <c r="D10" s="21" t="n">
        <f aca="false">D8+D9</f>
        <v>5057.5</v>
      </c>
      <c r="E10" s="21" t="n">
        <f aca="false">E8+E9</f>
        <v>1190</v>
      </c>
      <c r="F10" s="21" t="n">
        <f aca="false">F8+F9</f>
        <v>6545</v>
      </c>
      <c r="G10" s="21" t="n">
        <f aca="false">G8+G9</f>
        <v>1190</v>
      </c>
      <c r="H10" s="21" t="n">
        <f aca="false">H8+H9</f>
        <v>2142</v>
      </c>
      <c r="I10" s="21" t="n">
        <f aca="false">I8+I9</f>
        <v>1190</v>
      </c>
      <c r="J10" s="21" t="n">
        <f aca="false">J8+J9</f>
        <v>1190</v>
      </c>
      <c r="K10" s="21" t="n">
        <f aca="false">K8+K9</f>
        <v>1190</v>
      </c>
      <c r="L10" s="21" t="n">
        <f aca="false">L8+L9</f>
        <v>1190</v>
      </c>
      <c r="M10" s="21" t="n">
        <f aca="false">M8+M9</f>
        <v>1190</v>
      </c>
      <c r="N10" s="31" t="n">
        <f aca="false">SUM(B10:M10)</f>
        <v>44446.5</v>
      </c>
    </row>
    <row r="12" customFormat="false" ht="15" hidden="false" customHeight="false" outlineLevel="0" collapsed="false">
      <c r="A12" s="28" t="s">
        <v>96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customFormat="false" ht="15" hidden="false" customHeight="false" outlineLevel="0" collapsed="false">
      <c r="A13" s="9" t="s">
        <v>97</v>
      </c>
      <c r="B13" s="30" t="n">
        <f aca="false">Start!$B$9</f>
        <v>1200</v>
      </c>
      <c r="C13" s="30" t="n">
        <f aca="false">Start!$B$9</f>
        <v>1200</v>
      </c>
      <c r="D13" s="30" t="n">
        <f aca="false">Start!$B$9</f>
        <v>1200</v>
      </c>
      <c r="E13" s="30" t="n">
        <f aca="false">Start!$B$9</f>
        <v>1200</v>
      </c>
      <c r="F13" s="30" t="n">
        <f aca="false">Start!$B$9</f>
        <v>1200</v>
      </c>
      <c r="G13" s="30" t="n">
        <f aca="false">Start!$B$9</f>
        <v>1200</v>
      </c>
      <c r="H13" s="30" t="n">
        <f aca="false">Start!$B$9</f>
        <v>1200</v>
      </c>
      <c r="I13" s="30" t="n">
        <f aca="false">Start!$B$9</f>
        <v>1200</v>
      </c>
      <c r="J13" s="30" t="n">
        <f aca="false">Start!$B$9</f>
        <v>1200</v>
      </c>
      <c r="K13" s="30" t="n">
        <f aca="false">Start!$B$9</f>
        <v>1200</v>
      </c>
      <c r="L13" s="30" t="n">
        <f aca="false">Start!$B$9</f>
        <v>1200</v>
      </c>
      <c r="M13" s="30" t="n">
        <f aca="false">Start!$B$9</f>
        <v>1200</v>
      </c>
      <c r="N13" s="31" t="n">
        <f aca="false">SUM(B13:M13)</f>
        <v>14400</v>
      </c>
    </row>
    <row r="14" customFormat="false" ht="15" hidden="false" customHeight="false" outlineLevel="0" collapsed="false">
      <c r="A14" s="9" t="s">
        <v>98</v>
      </c>
      <c r="B14" s="21" t="n">
        <f aca="false">B13*Start!$B$10*Start!$B$7</f>
        <v>136.8</v>
      </c>
      <c r="C14" s="21" t="n">
        <f aca="false">C13*Start!$B$10*Start!$B$7</f>
        <v>136.8</v>
      </c>
      <c r="D14" s="21" t="n">
        <f aca="false">D13*Start!$B$10*Start!$B$7</f>
        <v>136.8</v>
      </c>
      <c r="E14" s="21" t="n">
        <f aca="false">E13*Start!$B$10*Start!$B$7</f>
        <v>136.8</v>
      </c>
      <c r="F14" s="21" t="n">
        <f aca="false">F13*Start!$B$10*Start!$B$7</f>
        <v>136.8</v>
      </c>
      <c r="G14" s="21" t="n">
        <f aca="false">G13*Start!$B$10*Start!$B$7</f>
        <v>136.8</v>
      </c>
      <c r="H14" s="21" t="n">
        <f aca="false">H13*Start!$B$10*Start!$B$7</f>
        <v>136.8</v>
      </c>
      <c r="I14" s="21" t="n">
        <f aca="false">I13*Start!$B$10*Start!$B$7</f>
        <v>136.8</v>
      </c>
      <c r="J14" s="21" t="n">
        <f aca="false">J13*Start!$B$10*Start!$B$7</f>
        <v>136.8</v>
      </c>
      <c r="K14" s="21" t="n">
        <f aca="false">K13*Start!$B$10*Start!$B$7</f>
        <v>136.8</v>
      </c>
      <c r="L14" s="21" t="n">
        <f aca="false">L13*Start!$B$10*Start!$B$7</f>
        <v>136.8</v>
      </c>
      <c r="M14" s="21" t="n">
        <f aca="false">M13*Start!$B$10*Start!$B$7</f>
        <v>136.8</v>
      </c>
      <c r="N14" s="31" t="n">
        <f aca="false">SUM(B14:M14)</f>
        <v>1641.6</v>
      </c>
    </row>
    <row r="15" customFormat="false" ht="15" hidden="false" customHeight="false" outlineLevel="0" collapsed="false">
      <c r="A15" s="9" t="s">
        <v>99</v>
      </c>
      <c r="B15" s="21" t="n">
        <f aca="false">B13+B14</f>
        <v>1336.8</v>
      </c>
      <c r="C15" s="21" t="n">
        <f aca="false">C13+C14</f>
        <v>1336.8</v>
      </c>
      <c r="D15" s="21" t="n">
        <f aca="false">D13+D14</f>
        <v>1336.8</v>
      </c>
      <c r="E15" s="21" t="n">
        <f aca="false">E13+E14</f>
        <v>1336.8</v>
      </c>
      <c r="F15" s="21" t="n">
        <f aca="false">F13+F14</f>
        <v>1336.8</v>
      </c>
      <c r="G15" s="21" t="n">
        <f aca="false">G13+G14</f>
        <v>1336.8</v>
      </c>
      <c r="H15" s="21" t="n">
        <f aca="false">H13+H14</f>
        <v>1336.8</v>
      </c>
      <c r="I15" s="21" t="n">
        <f aca="false">I13+I14</f>
        <v>1336.8</v>
      </c>
      <c r="J15" s="21" t="n">
        <f aca="false">J13+J14</f>
        <v>1336.8</v>
      </c>
      <c r="K15" s="21" t="n">
        <f aca="false">K13+K14</f>
        <v>1336.8</v>
      </c>
      <c r="L15" s="21" t="n">
        <f aca="false">L13+L14</f>
        <v>1336.8</v>
      </c>
      <c r="M15" s="21" t="n">
        <f aca="false">M13+M14</f>
        <v>1336.8</v>
      </c>
      <c r="N15" s="31" t="n">
        <f aca="false">SUM(B15:M15)</f>
        <v>16041.6</v>
      </c>
    </row>
    <row r="17" customFormat="false" ht="15" hidden="false" customHeight="false" outlineLevel="0" collapsed="false">
      <c r="A17" s="28" t="s">
        <v>100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customFormat="false" ht="15" hidden="false" customHeight="false" outlineLevel="0" collapsed="false">
      <c r="A18" s="9" t="s">
        <v>101</v>
      </c>
      <c r="B18" s="21" t="n">
        <f aca="false">0</f>
        <v>0</v>
      </c>
      <c r="C18" s="21" t="n">
        <f aca="false">B9-B14</f>
        <v>965.2</v>
      </c>
      <c r="D18" s="21" t="n">
        <f aca="false">C9-C14</f>
        <v>2333.2</v>
      </c>
      <c r="E18" s="21" t="n">
        <f aca="false">D9-D14</f>
        <v>670.7</v>
      </c>
      <c r="F18" s="21" t="n">
        <f aca="false">E9-E14</f>
        <v>53.2</v>
      </c>
      <c r="G18" s="21" t="n">
        <f aca="false">F9-F14</f>
        <v>908.2</v>
      </c>
      <c r="H18" s="21" t="n">
        <f aca="false">G9-G14</f>
        <v>53.2</v>
      </c>
      <c r="I18" s="21" t="n">
        <f aca="false">H9-H14</f>
        <v>205.2</v>
      </c>
      <c r="J18" s="21" t="n">
        <f aca="false">I9-I14</f>
        <v>53.2</v>
      </c>
      <c r="K18" s="21" t="n">
        <f aca="false">J9-J14</f>
        <v>53.2</v>
      </c>
      <c r="L18" s="21" t="n">
        <f aca="false">K9-K14</f>
        <v>53.2</v>
      </c>
      <c r="M18" s="21" t="n">
        <f aca="false">L9-L14</f>
        <v>53.2</v>
      </c>
      <c r="N18" s="31" t="n">
        <f aca="false">SUM(B18:M18)</f>
        <v>5401.7</v>
      </c>
    </row>
    <row r="19" customFormat="false" ht="15" hidden="false" customHeight="false" outlineLevel="0" collapsed="false">
      <c r="A19" s="9" t="s">
        <v>102</v>
      </c>
      <c r="B19" s="21" t="n">
        <f aca="false">MAX(0,B8-B13)*Start!$B$8</f>
        <v>1380</v>
      </c>
      <c r="C19" s="21" t="n">
        <f aca="false">MAX(0,C8-C13)*Start!$B$8</f>
        <v>3540</v>
      </c>
      <c r="D19" s="21" t="n">
        <f aca="false">MAX(0,D8-D13)*Start!$B$8</f>
        <v>915</v>
      </c>
      <c r="E19" s="21" t="n">
        <f aca="false">MAX(0,E8-E13)*Start!$B$8</f>
        <v>0</v>
      </c>
      <c r="F19" s="21" t="n">
        <f aca="false">MAX(0,F8-F13)*Start!$B$8</f>
        <v>1290</v>
      </c>
      <c r="G19" s="21" t="n">
        <f aca="false">MAX(0,G8-G13)*Start!$B$8</f>
        <v>0</v>
      </c>
      <c r="H19" s="21" t="n">
        <f aca="false">MAX(0,H8-H13)*Start!$B$8</f>
        <v>180</v>
      </c>
      <c r="I19" s="21" t="n">
        <f aca="false">MAX(0,I8-I13)*Start!$B$8</f>
        <v>0</v>
      </c>
      <c r="J19" s="21" t="n">
        <f aca="false">MAX(0,J8-J13)*Start!$B$8</f>
        <v>0</v>
      </c>
      <c r="K19" s="21" t="n">
        <f aca="false">MAX(0,K8-K13)*Start!$B$8</f>
        <v>0</v>
      </c>
      <c r="L19" s="21" t="n">
        <f aca="false">MAX(0,L8-L13)*Start!$B$8</f>
        <v>0</v>
      </c>
      <c r="M19" s="21" t="n">
        <f aca="false">MAX(0,M8-M13)*Start!$B$8</f>
        <v>0</v>
      </c>
      <c r="N19" s="31" t="n">
        <f aca="false">SUM(B19:M19)</f>
        <v>7305</v>
      </c>
    </row>
    <row r="20" customFormat="false" ht="15" hidden="false" customHeight="false" outlineLevel="0" collapsed="false">
      <c r="A20" s="9" t="s">
        <v>103</v>
      </c>
      <c r="B20" s="21" t="n">
        <f aca="false">Start!$B$11</f>
        <v>3000</v>
      </c>
      <c r="C20" s="21" t="n">
        <f aca="false">Start!$B$11</f>
        <v>3000</v>
      </c>
      <c r="D20" s="21" t="n">
        <f aca="false">Start!$B$11</f>
        <v>3000</v>
      </c>
      <c r="E20" s="21" t="n">
        <f aca="false">Start!$B$11</f>
        <v>3000</v>
      </c>
      <c r="F20" s="21" t="n">
        <f aca="false">Start!$B$11</f>
        <v>3000</v>
      </c>
      <c r="G20" s="21" t="n">
        <f aca="false">Start!$B$11</f>
        <v>3000</v>
      </c>
      <c r="H20" s="21" t="n">
        <f aca="false">Start!$B$11</f>
        <v>3000</v>
      </c>
      <c r="I20" s="21" t="n">
        <f aca="false">Start!$B$11</f>
        <v>3000</v>
      </c>
      <c r="J20" s="21" t="n">
        <f aca="false">Start!$B$11</f>
        <v>3000</v>
      </c>
      <c r="K20" s="21" t="n">
        <f aca="false">Start!$B$11</f>
        <v>3000</v>
      </c>
      <c r="L20" s="21" t="n">
        <f aca="false">Start!$B$11</f>
        <v>3000</v>
      </c>
      <c r="M20" s="21" t="n">
        <f aca="false">Start!$B$11</f>
        <v>3000</v>
      </c>
      <c r="N20" s="31" t="n">
        <f aca="false">SUM(B20:M20)</f>
        <v>36000</v>
      </c>
    </row>
    <row r="22" customFormat="false" ht="15" hidden="false" customHeight="false" outlineLevel="0" collapsed="false">
      <c r="A22" s="28" t="s">
        <v>104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customFormat="false" ht="15" hidden="false" customHeight="false" outlineLevel="0" collapsed="false">
      <c r="A23" s="9" t="s">
        <v>105</v>
      </c>
      <c r="B23" s="30" t="n">
        <f aca="false">Start!$B$5</f>
        <v>12000</v>
      </c>
      <c r="C23" s="21" t="n">
        <f aca="false">B24</f>
        <v>13185.2</v>
      </c>
      <c r="D23" s="21" t="n">
        <f aca="false">C24</f>
        <v>19813.2</v>
      </c>
      <c r="E23" s="21" t="n">
        <f aca="false">D24</f>
        <v>17285.7</v>
      </c>
      <c r="F23" s="21" t="n">
        <f aca="false">E24</f>
        <v>13468.2</v>
      </c>
      <c r="G23" s="21" t="n">
        <f aca="false">F24</f>
        <v>14333.2</v>
      </c>
      <c r="H23" s="21" t="n">
        <f aca="false">G24</f>
        <v>10278.2</v>
      </c>
      <c r="I23" s="21" t="n">
        <f aca="false">H24</f>
        <v>7850.2</v>
      </c>
      <c r="J23" s="21" t="n">
        <f aca="false">I24</f>
        <v>4498.2</v>
      </c>
      <c r="K23" s="21" t="n">
        <f aca="false">J24</f>
        <v>1298.2</v>
      </c>
      <c r="L23" s="21" t="n">
        <f aca="false">K24</f>
        <v>-1901.8</v>
      </c>
      <c r="M23" s="21" t="n">
        <f aca="false">L24</f>
        <v>-5101.8</v>
      </c>
    </row>
    <row r="24" customFormat="false" ht="15" hidden="false" customHeight="false" outlineLevel="0" collapsed="false">
      <c r="A24" s="32" t="s">
        <v>106</v>
      </c>
      <c r="B24" s="33" t="n">
        <f aca="false">B23+B10-B15-B18-B19-B20</f>
        <v>13185.2</v>
      </c>
      <c r="C24" s="33" t="n">
        <f aca="false">C23+C10-C15-C18-C19-C20</f>
        <v>19813.2</v>
      </c>
      <c r="D24" s="33" t="n">
        <f aca="false">D23+D10-D15-D18-D19-D20</f>
        <v>17285.7</v>
      </c>
      <c r="E24" s="33" t="n">
        <f aca="false">E23+E10-E15-E18-E19-E20</f>
        <v>13468.2</v>
      </c>
      <c r="F24" s="33" t="n">
        <f aca="false">F23+F10-F15-F18-F19-F20</f>
        <v>14333.2</v>
      </c>
      <c r="G24" s="33" t="n">
        <f aca="false">G23+G10-G15-G18-G19-G20</f>
        <v>10278.2</v>
      </c>
      <c r="H24" s="33" t="n">
        <f aca="false">H23+H10-H15-H18-H19-H20</f>
        <v>7850.2</v>
      </c>
      <c r="I24" s="33" t="n">
        <f aca="false">I23+I10-I15-I18-I19-I20</f>
        <v>4498.2</v>
      </c>
      <c r="J24" s="33" t="n">
        <f aca="false">J23+J10-J15-J18-J19-J20</f>
        <v>1298.2</v>
      </c>
      <c r="K24" s="33" t="n">
        <f aca="false">K23+K10-K15-K18-K19-K20</f>
        <v>-1901.8</v>
      </c>
      <c r="L24" s="33" t="n">
        <f aca="false">L23+L10-L15-L18-L19-L20</f>
        <v>-5101.8</v>
      </c>
      <c r="M24" s="33" t="n">
        <f aca="false">M23+M10-M15-M18-M19-M20</f>
        <v>-8301.8</v>
      </c>
      <c r="N24" s="34"/>
    </row>
    <row r="25" customFormat="false" ht="15" hidden="false" customHeight="false" outlineLevel="0" collapsed="false">
      <c r="A25" s="9" t="s">
        <v>107</v>
      </c>
      <c r="B25" s="21" t="n">
        <f aca="false">B24-Start!$B$6</f>
        <v>8185.2</v>
      </c>
      <c r="C25" s="21" t="n">
        <f aca="false">C24-Start!$B$6</f>
        <v>14813.2</v>
      </c>
      <c r="D25" s="21" t="n">
        <f aca="false">D24-Start!$B$6</f>
        <v>12285.7</v>
      </c>
      <c r="E25" s="21" t="n">
        <f aca="false">E24-Start!$B$6</f>
        <v>8468.2</v>
      </c>
      <c r="F25" s="21" t="n">
        <f aca="false">F24-Start!$B$6</f>
        <v>9333.2</v>
      </c>
      <c r="G25" s="21" t="n">
        <f aca="false">G24-Start!$B$6</f>
        <v>5278.2</v>
      </c>
      <c r="H25" s="21" t="n">
        <f aca="false">H24-Start!$B$6</f>
        <v>2850.2</v>
      </c>
      <c r="I25" s="21" t="n">
        <f aca="false">I24-Start!$B$6</f>
        <v>-501.799999999999</v>
      </c>
      <c r="J25" s="21" t="n">
        <f aca="false">J24-Start!$B$6</f>
        <v>-3701.8</v>
      </c>
      <c r="K25" s="21" t="n">
        <f aca="false">K24-Start!$B$6</f>
        <v>-6901.8</v>
      </c>
      <c r="L25" s="21" t="n">
        <f aca="false">L24-Start!$B$6</f>
        <v>-10101.8</v>
      </c>
      <c r="M25" s="21" t="n">
        <f aca="false">M24-Start!$B$6</f>
        <v>-13301.8</v>
      </c>
    </row>
    <row r="26" customFormat="false" ht="15" hidden="false" customHeight="false" outlineLevel="0" collapsed="false">
      <c r="A26" s="35" t="s">
        <v>108</v>
      </c>
      <c r="B26" s="36" t="str">
        <f aca="false">IF(B24&lt;Start!$B$6,"zu knapp","")</f>
        <v/>
      </c>
      <c r="C26" s="36" t="str">
        <f aca="false">IF(C24&lt;Start!$B$6,"zu knapp","")</f>
        <v/>
      </c>
      <c r="D26" s="36" t="str">
        <f aca="false">IF(D24&lt;Start!$B$6,"zu knapp","")</f>
        <v/>
      </c>
      <c r="E26" s="36" t="str">
        <f aca="false">IF(E24&lt;Start!$B$6,"zu knapp","")</f>
        <v/>
      </c>
      <c r="F26" s="36" t="str">
        <f aca="false">IF(F24&lt;Start!$B$6,"zu knapp","")</f>
        <v/>
      </c>
      <c r="G26" s="36" t="str">
        <f aca="false">IF(G24&lt;Start!$B$6,"zu knapp","")</f>
        <v/>
      </c>
      <c r="H26" s="36" t="str">
        <f aca="false">IF(H24&lt;Start!$B$6,"zu knapp","")</f>
        <v/>
      </c>
      <c r="I26" s="36" t="str">
        <f aca="false">IF(I24&lt;Start!$B$6,"zu knapp","")</f>
        <v>zu knapp</v>
      </c>
      <c r="J26" s="36" t="str">
        <f aca="false">IF(J24&lt;Start!$B$6,"zu knapp","")</f>
        <v>zu knapp</v>
      </c>
      <c r="K26" s="36" t="str">
        <f aca="false">IF(K24&lt;Start!$B$6,"zu knapp","")</f>
        <v>zu knapp</v>
      </c>
      <c r="L26" s="36" t="str">
        <f aca="false">IF(L24&lt;Start!$B$6,"zu knapp","")</f>
        <v>zu knapp</v>
      </c>
      <c r="M26" s="36" t="str">
        <f aca="false">IF(M24&lt;Start!$B$6,"zu knapp","")</f>
        <v>zu knapp</v>
      </c>
    </row>
    <row r="27" customFormat="false" ht="15" hidden="false" customHeight="false" outlineLevel="0" collapsed="false">
      <c r="A27" s="28" t="s">
        <v>109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customFormat="false" ht="15" hidden="false" customHeight="false" outlineLevel="0" collapsed="false">
      <c r="A28" s="9" t="s">
        <v>110</v>
      </c>
      <c r="B28" s="37" t="n">
        <f aca="false">SUMPRODUCT((Pipeline!$F$5:$F$44&gt;=B$4)*(Pipeline!$F$5:$F$44&lt;DATE(YEAR(B$4),MONTH(B$4)+1,1))*Pipeline!$I$5:$I$44)</f>
        <v>5.25</v>
      </c>
      <c r="C28" s="37" t="n">
        <f aca="false">SUMPRODUCT((Pipeline!$F$5:$F$44&gt;=C$4)*(Pipeline!$F$5:$F$44&lt;DATE(YEAR(C$4),MONTH(C$4)+1,1))*Pipeline!$I$5:$I$44)</f>
        <v>12</v>
      </c>
      <c r="D28" s="37" t="n">
        <f aca="false">SUMPRODUCT((Pipeline!$F$5:$F$44&gt;=D$4)*(Pipeline!$F$5:$F$44&lt;DATE(YEAR(D$4),MONTH(D$4)+1,1))*Pipeline!$I$5:$I$44)</f>
        <v>3.5</v>
      </c>
      <c r="E28" s="37" t="n">
        <f aca="false">SUMPRODUCT((Pipeline!$F$5:$F$44&gt;=E$4)*(Pipeline!$F$5:$F$44&lt;DATE(YEAR(E$4),MONTH(E$4)+1,1))*Pipeline!$I$5:$I$44)</f>
        <v>0</v>
      </c>
      <c r="F28" s="37" t="n">
        <f aca="false">SUMPRODUCT((Pipeline!$F$5:$F$44&gt;=F$4)*(Pipeline!$F$5:$F$44&lt;DATE(YEAR(F$4),MONTH(F$4)+1,1))*Pipeline!$I$5:$I$44)</f>
        <v>5</v>
      </c>
      <c r="G28" s="37" t="n">
        <f aca="false">SUMPRODUCT((Pipeline!$F$5:$F$44&gt;=G$4)*(Pipeline!$F$5:$F$44&lt;DATE(YEAR(G$4),MONTH(G$4)+1,1))*Pipeline!$I$5:$I$44)</f>
        <v>0</v>
      </c>
      <c r="H28" s="37" t="n">
        <f aca="false">SUMPRODUCT((Pipeline!$F$5:$F$44&gt;=H$4)*(Pipeline!$F$5:$F$44&lt;DATE(YEAR(H$4),MONTH(H$4)+1,1))*Pipeline!$I$5:$I$44)</f>
        <v>0.9</v>
      </c>
      <c r="I28" s="37" t="n">
        <f aca="false">SUMPRODUCT((Pipeline!$F$5:$F$44&gt;=I$4)*(Pipeline!$F$5:$F$44&lt;DATE(YEAR(I$4),MONTH(I$4)+1,1))*Pipeline!$I$5:$I$44)</f>
        <v>0</v>
      </c>
      <c r="J28" s="37" t="n">
        <f aca="false">SUMPRODUCT((Pipeline!$F$5:$F$44&gt;=J$4)*(Pipeline!$F$5:$F$44&lt;DATE(YEAR(J$4),MONTH(J$4)+1,1))*Pipeline!$I$5:$I$44)</f>
        <v>0</v>
      </c>
      <c r="K28" s="37" t="n">
        <f aca="false">SUMPRODUCT((Pipeline!$F$5:$F$44&gt;=K$4)*(Pipeline!$F$5:$F$44&lt;DATE(YEAR(K$4),MONTH(K$4)+1,1))*Pipeline!$I$5:$I$44)</f>
        <v>0</v>
      </c>
      <c r="L28" s="37" t="n">
        <f aca="false">SUMPRODUCT((Pipeline!$F$5:$F$44&gt;=L$4)*(Pipeline!$F$5:$F$44&lt;DATE(YEAR(L$4),MONTH(L$4)+1,1))*Pipeline!$I$5:$I$44)</f>
        <v>0</v>
      </c>
      <c r="M28" s="37" t="n">
        <f aca="false">SUMPRODUCT((Pipeline!$F$5:$F$44&gt;=M$4)*(Pipeline!$F$5:$F$44&lt;DATE(YEAR(M$4),MONTH(M$4)+1,1))*Pipeline!$I$5:$I$44)</f>
        <v>0</v>
      </c>
      <c r="N28" s="38" t="n">
        <f aca="false">SUM(B28:M28)</f>
        <v>26.65</v>
      </c>
    </row>
    <row r="29" customFormat="false" ht="15" hidden="false" customHeight="false" outlineLevel="0" collapsed="false">
      <c r="A29" s="9" t="s">
        <v>111</v>
      </c>
      <c r="B29" s="39" t="n">
        <f aca="false">Start!$B$13</f>
        <v>12</v>
      </c>
      <c r="C29" s="39" t="n">
        <f aca="false">Start!$B$13</f>
        <v>12</v>
      </c>
      <c r="D29" s="39" t="n">
        <f aca="false">Start!$B$13</f>
        <v>12</v>
      </c>
      <c r="E29" s="39" t="n">
        <f aca="false">Start!$B$13</f>
        <v>12</v>
      </c>
      <c r="F29" s="39" t="n">
        <f aca="false">Start!$B$13</f>
        <v>12</v>
      </c>
      <c r="G29" s="39" t="n">
        <f aca="false">Start!$B$13</f>
        <v>12</v>
      </c>
      <c r="H29" s="39" t="n">
        <f aca="false">Start!$B$13</f>
        <v>12</v>
      </c>
      <c r="I29" s="39" t="n">
        <f aca="false">Start!$B$13</f>
        <v>12</v>
      </c>
      <c r="J29" s="39" t="n">
        <f aca="false">Start!$B$13</f>
        <v>12</v>
      </c>
      <c r="K29" s="39" t="n">
        <f aca="false">Start!$B$13</f>
        <v>12</v>
      </c>
      <c r="L29" s="39" t="n">
        <f aca="false">Start!$B$13</f>
        <v>12</v>
      </c>
      <c r="M29" s="39" t="n">
        <f aca="false">Start!$B$13</f>
        <v>12</v>
      </c>
      <c r="N29" s="40" t="n">
        <f aca="false">SUM(B29:M29)</f>
        <v>144</v>
      </c>
    </row>
    <row r="30" customFormat="false" ht="15" hidden="false" customHeight="false" outlineLevel="0" collapsed="false">
      <c r="A30" s="9" t="s">
        <v>112</v>
      </c>
      <c r="B30" s="19" t="n">
        <f aca="false">IFERROR(B28/B29,0)</f>
        <v>0.4375</v>
      </c>
      <c r="C30" s="19" t="n">
        <f aca="false">IFERROR(C28/C29,0)</f>
        <v>1</v>
      </c>
      <c r="D30" s="19" t="n">
        <f aca="false">IFERROR(D28/D29,0)</f>
        <v>0.291666666666667</v>
      </c>
      <c r="E30" s="19" t="n">
        <f aca="false">IFERROR(E28/E29,0)</f>
        <v>0</v>
      </c>
      <c r="F30" s="19" t="n">
        <f aca="false">IFERROR(F28/F29,0)</f>
        <v>0.416666666666667</v>
      </c>
      <c r="G30" s="19" t="n">
        <f aca="false">IFERROR(G28/G29,0)</f>
        <v>0</v>
      </c>
      <c r="H30" s="19" t="n">
        <f aca="false">IFERROR(H28/H29,0)</f>
        <v>0.075</v>
      </c>
      <c r="I30" s="19" t="n">
        <f aca="false">IFERROR(I28/I29,0)</f>
        <v>0</v>
      </c>
      <c r="J30" s="19" t="n">
        <f aca="false">IFERROR(J28/J29,0)</f>
        <v>0</v>
      </c>
      <c r="K30" s="19" t="n">
        <f aca="false">IFERROR(K28/K29,0)</f>
        <v>0</v>
      </c>
      <c r="L30" s="19" t="n">
        <f aca="false">IFERROR(L28/L29,0)</f>
        <v>0</v>
      </c>
      <c r="M30" s="19" t="n">
        <f aca="false">IFERROR(M28/M29,0)</f>
        <v>0</v>
      </c>
    </row>
    <row r="32" customFormat="false" ht="15" hidden="false" customHeight="false" outlineLevel="0" collapsed="false">
      <c r="A32" s="41" t="s">
        <v>113</v>
      </c>
      <c r="B32" s="30" t="n">
        <f aca="false">Start!$B$6</f>
        <v>5000</v>
      </c>
      <c r="C32" s="30" t="n">
        <f aca="false">Start!$B$6</f>
        <v>5000</v>
      </c>
      <c r="D32" s="30" t="n">
        <f aca="false">Start!$B$6</f>
        <v>5000</v>
      </c>
      <c r="E32" s="30" t="n">
        <f aca="false">Start!$B$6</f>
        <v>5000</v>
      </c>
      <c r="F32" s="30" t="n">
        <f aca="false">Start!$B$6</f>
        <v>5000</v>
      </c>
      <c r="G32" s="30" t="n">
        <f aca="false">Start!$B$6</f>
        <v>5000</v>
      </c>
      <c r="H32" s="30" t="n">
        <f aca="false">Start!$B$6</f>
        <v>5000</v>
      </c>
      <c r="I32" s="30" t="n">
        <f aca="false">Start!$B$6</f>
        <v>5000</v>
      </c>
      <c r="J32" s="30" t="n">
        <f aca="false">Start!$B$6</f>
        <v>5000</v>
      </c>
      <c r="K32" s="30" t="n">
        <f aca="false">Start!$B$6</f>
        <v>5000</v>
      </c>
      <c r="L32" s="30" t="n">
        <f aca="false">Start!$B$6</f>
        <v>5000</v>
      </c>
      <c r="M32" s="30" t="n">
        <f aca="false">Start!$B$6</f>
        <v>5000</v>
      </c>
      <c r="N32" s="42"/>
    </row>
    <row r="33" customFormat="false" ht="15" hidden="false" customHeight="false" outlineLevel="0" collapsed="false">
      <c r="A33" s="41" t="s">
        <v>114</v>
      </c>
      <c r="B33" s="43" t="n">
        <f aca="false">IF(B25&lt;0,1,0)</f>
        <v>0</v>
      </c>
      <c r="C33" s="43" t="n">
        <f aca="false">IF(C25&lt;0,1,0)</f>
        <v>0</v>
      </c>
      <c r="D33" s="43" t="n">
        <f aca="false">IF(D25&lt;0,1,0)</f>
        <v>0</v>
      </c>
      <c r="E33" s="43" t="n">
        <f aca="false">IF(E25&lt;0,1,0)</f>
        <v>0</v>
      </c>
      <c r="F33" s="43" t="n">
        <f aca="false">IF(F25&lt;0,1,0)</f>
        <v>0</v>
      </c>
      <c r="G33" s="43" t="n">
        <f aca="false">IF(G25&lt;0,1,0)</f>
        <v>0</v>
      </c>
      <c r="H33" s="43" t="n">
        <f aca="false">IF(H25&lt;0,1,0)</f>
        <v>0</v>
      </c>
      <c r="I33" s="43" t="n">
        <f aca="false">IF(I25&lt;0,1,0)</f>
        <v>1</v>
      </c>
      <c r="J33" s="43" t="n">
        <f aca="false">IF(J25&lt;0,1,0)</f>
        <v>1</v>
      </c>
      <c r="K33" s="43" t="n">
        <f aca="false">IF(K25&lt;0,1,0)</f>
        <v>1</v>
      </c>
      <c r="L33" s="43" t="n">
        <f aca="false">IF(L25&lt;0,1,0)</f>
        <v>1</v>
      </c>
      <c r="M33" s="43" t="n">
        <f aca="false">IF(M25&lt;0,1,0)</f>
        <v>1</v>
      </c>
      <c r="N33" s="42"/>
    </row>
  </sheetData>
  <conditionalFormatting sqref="B24:M24">
    <cfRule type="expression" priority="2" aboveAverage="0" equalAverage="0" bottom="0" percent="0" rank="0" text="" dxfId="0">
      <formula>B24&lt;Start!$B$6</formula>
    </cfRule>
    <cfRule type="expression" priority="3" aboveAverage="0" equalAverage="0" bottom="0" percent="0" rank="0" text="" dxfId="1">
      <formula>B24&gt;=Start!$B$6</formula>
    </cfRule>
  </conditionalFormatting>
  <conditionalFormatting sqref="B30:M30">
    <cfRule type="cellIs" priority="4" operator="greaterThan" aboveAverage="0" equalAverage="0" bottom="0" percent="0" rank="0" text="" dxfId="2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50"/>
  </cols>
  <sheetData>
    <row r="1" customFormat="false" ht="27.75" hidden="false" customHeight="tru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5" customFormat="false" ht="15" hidden="false" customHeight="false" outlineLevel="0" collapsed="false">
      <c r="A5" s="28" t="s">
        <v>117</v>
      </c>
      <c r="B5" s="29"/>
      <c r="C5" s="29"/>
    </row>
    <row r="6" customFormat="false" ht="15" hidden="false" customHeight="false" outlineLevel="0" collapsed="false">
      <c r="A6" s="9" t="s">
        <v>118</v>
      </c>
      <c r="B6" s="44" t="n">
        <f aca="false">Start!B4</f>
        <v>46296</v>
      </c>
      <c r="C6" s="16"/>
    </row>
    <row r="7" customFormat="false" ht="15" hidden="false" customHeight="false" outlineLevel="0" collapsed="false">
      <c r="A7" s="9" t="s">
        <v>119</v>
      </c>
      <c r="B7" s="45" t="n">
        <f aca="false">Start!B5</f>
        <v>12000</v>
      </c>
      <c r="C7" s="16"/>
    </row>
    <row r="8" customFormat="false" ht="15" hidden="false" customHeight="false" outlineLevel="0" collapsed="false">
      <c r="A8" s="9" t="s">
        <v>113</v>
      </c>
      <c r="B8" s="45" t="n">
        <f aca="false">Start!B6</f>
        <v>5000</v>
      </c>
      <c r="C8" s="16"/>
    </row>
    <row r="10" customFormat="false" ht="15" hidden="false" customHeight="false" outlineLevel="0" collapsed="false">
      <c r="A10" s="28" t="s">
        <v>120</v>
      </c>
      <c r="B10" s="29"/>
      <c r="C10" s="29"/>
    </row>
    <row r="11" customFormat="false" ht="15" hidden="false" customHeight="false" outlineLevel="0" collapsed="false">
      <c r="A11" s="9" t="s">
        <v>121</v>
      </c>
      <c r="B11" s="45" t="n">
        <f aca="false">Pipeline!E45</f>
        <v>50100</v>
      </c>
      <c r="C11" s="16" t="s">
        <v>122</v>
      </c>
    </row>
    <row r="12" customFormat="false" ht="15" hidden="false" customHeight="false" outlineLevel="0" collapsed="false">
      <c r="A12" s="9" t="s">
        <v>123</v>
      </c>
      <c r="B12" s="45" t="n">
        <f aca="false">Pipeline!H45</f>
        <v>25350</v>
      </c>
      <c r="C12" s="16" t="s">
        <v>124</v>
      </c>
    </row>
    <row r="13" customFormat="false" ht="15" hidden="false" customHeight="false" outlineLevel="0" collapsed="false">
      <c r="A13" s="9" t="s">
        <v>125</v>
      </c>
      <c r="B13" s="45" t="n">
        <f aca="false">SUMIFS(Pipeline!$E$5:$E$44,Pipeline!$C$5:$C$44,"Beauftragt")</f>
        <v>14400</v>
      </c>
      <c r="C13" s="16" t="s">
        <v>126</v>
      </c>
    </row>
    <row r="14" customFormat="false" ht="15" hidden="false" customHeight="false" outlineLevel="0" collapsed="false">
      <c r="A14" s="9" t="s">
        <v>127</v>
      </c>
      <c r="B14" s="45" t="n">
        <f aca="false">'12 Monate'!N8</f>
        <v>37350</v>
      </c>
      <c r="C14" s="16" t="s">
        <v>128</v>
      </c>
    </row>
    <row r="16" customFormat="false" ht="15" hidden="false" customHeight="false" outlineLevel="0" collapsed="false">
      <c r="A16" s="28" t="s">
        <v>129</v>
      </c>
      <c r="B16" s="29"/>
      <c r="C16" s="29"/>
    </row>
    <row r="17" customFormat="false" ht="15" hidden="false" customHeight="false" outlineLevel="0" collapsed="false">
      <c r="A17" s="9" t="s">
        <v>130</v>
      </c>
      <c r="B17" s="45" t="n">
        <f aca="false">'12 Monate'!N13</f>
        <v>14400</v>
      </c>
      <c r="C17" s="16"/>
    </row>
    <row r="18" customFormat="false" ht="15" hidden="false" customHeight="false" outlineLevel="0" collapsed="false">
      <c r="A18" s="9" t="s">
        <v>131</v>
      </c>
      <c r="B18" s="45" t="n">
        <f aca="false">'12 Monate'!N20</f>
        <v>36000</v>
      </c>
      <c r="C18" s="16"/>
    </row>
    <row r="19" customFormat="false" ht="15" hidden="false" customHeight="false" outlineLevel="0" collapsed="false">
      <c r="A19" s="9" t="s">
        <v>132</v>
      </c>
      <c r="B19" s="45" t="n">
        <f aca="false">'12 Monate'!N19</f>
        <v>7305</v>
      </c>
      <c r="C19" s="16" t="s">
        <v>133</v>
      </c>
    </row>
    <row r="21" customFormat="false" ht="15" hidden="false" customHeight="false" outlineLevel="0" collapsed="false">
      <c r="A21" s="28" t="s">
        <v>134</v>
      </c>
      <c r="B21" s="29"/>
      <c r="C21" s="29"/>
    </row>
    <row r="22" customFormat="false" ht="15" hidden="false" customHeight="false" outlineLevel="0" collapsed="false">
      <c r="A22" s="9" t="s">
        <v>135</v>
      </c>
      <c r="B22" s="45" t="n">
        <f aca="false">'12 Monate'!M24</f>
        <v>-8301.8</v>
      </c>
      <c r="C22" s="16"/>
    </row>
    <row r="23" customFormat="false" ht="15" hidden="false" customHeight="false" outlineLevel="0" collapsed="false">
      <c r="A23" s="9" t="s">
        <v>136</v>
      </c>
      <c r="B23" s="45" t="n">
        <f aca="false">MIN('12 Monate'!B24:M24)</f>
        <v>-8301.8</v>
      </c>
      <c r="C23" s="16"/>
    </row>
    <row r="24" customFormat="false" ht="15" hidden="false" customHeight="false" outlineLevel="0" collapsed="false">
      <c r="A24" s="9" t="s">
        <v>137</v>
      </c>
      <c r="B24" s="44" t="n">
        <f aca="false">IFERROR(INDEX('12 Monate'!B4:M4,MATCH(1,'12 Monate'!B33:M33,0)),"keiner in den nächsten 12 Monaten")</f>
        <v>46508</v>
      </c>
      <c r="C24" s="16" t="s">
        <v>138</v>
      </c>
    </row>
    <row r="25" customFormat="false" ht="15" hidden="false" customHeight="false" outlineLevel="0" collapsed="false">
      <c r="A25" s="9" t="s">
        <v>139</v>
      </c>
      <c r="B25" s="46" t="n">
        <f aca="false">IFERROR('12 Monate'!N28/'12 Monate'!N29,0)</f>
        <v>0.185069444444444</v>
      </c>
      <c r="C25" s="16" t="s">
        <v>140</v>
      </c>
    </row>
    <row r="26" customFormat="false" ht="15" hidden="false" customHeight="false" outlineLevel="0" collapsed="false">
      <c r="A26" s="9" t="s">
        <v>141</v>
      </c>
      <c r="B26" s="45" t="n">
        <f aca="false">Start!B14</f>
        <v>900</v>
      </c>
      <c r="C26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2026-09-25T14:46:41Z</dcterms:created>
  <dc:creator>Stefan Walcz · walcz.de</dc:creator>
  <dc:description/>
  <dc:language>en-US</dc:language>
  <cp:lastModifiedBy/>
  <dcterms:modified xsi:type="dcterms:W3CDTF">2026-09-25T16:46:43Z</dcterms:modified>
  <cp:revision>1</cp:revision>
  <dc:subject/>
  <dc:title>Liquiditätsplanung für Selbstständige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